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0356 - Groom ISD - Grandview Wind Farm II/"/>
    </mc:Choice>
  </mc:AlternateContent>
  <xr:revisionPtr revIDLastSave="0" documentId="13_ncr:1_{86DBA576-6FEA-DA49-ACEA-250919CBFAE8}" xr6:coauthVersionLast="47" xr6:coauthVersionMax="47" xr10:uidLastSave="{00000000-0000-0000-0000-000000000000}"/>
  <bookViews>
    <workbookView xWindow="0" yWindow="460" windowWidth="34140" windowHeight="267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2" l="1"/>
  <c r="F38" i="2" s="1"/>
  <c r="G37" i="2"/>
  <c r="L37" i="2" s="1"/>
  <c r="M37" i="2" s="1"/>
  <c r="O37" i="2" s="1"/>
  <c r="G36" i="2"/>
  <c r="K34" i="2"/>
  <c r="K35" i="2"/>
  <c r="K36" i="2"/>
  <c r="K37" i="2"/>
  <c r="L34" i="2"/>
  <c r="M34" i="2" s="1"/>
  <c r="O34" i="2" s="1"/>
  <c r="L35" i="2"/>
  <c r="M35" i="2" s="1"/>
  <c r="O35" i="2" s="1"/>
  <c r="L36" i="2"/>
  <c r="R33" i="2"/>
  <c r="R51" i="2" s="1"/>
  <c r="K33" i="2"/>
  <c r="M33" i="2" s="1"/>
  <c r="O33" i="2" s="1"/>
  <c r="L33" i="2"/>
  <c r="K32" i="2"/>
  <c r="L32" i="2"/>
  <c r="M32" i="2"/>
  <c r="O32" i="2"/>
  <c r="Q51" i="2"/>
  <c r="P51" i="2"/>
  <c r="N51" i="2"/>
  <c r="E51" i="2"/>
  <c r="M36" i="2" l="1"/>
  <c r="O36" i="2" s="1"/>
  <c r="G38" i="2"/>
  <c r="F39" i="2"/>
  <c r="G39" i="2" l="1"/>
  <c r="F40" i="2"/>
  <c r="L38" i="2"/>
  <c r="K38" i="2"/>
  <c r="M38" i="2" s="1"/>
  <c r="F41" i="2" l="1"/>
  <c r="G41" i="2" s="1"/>
  <c r="G40" i="2"/>
  <c r="O38" i="2"/>
  <c r="K39" i="2"/>
  <c r="H39" i="2"/>
  <c r="L39" i="2" s="1"/>
  <c r="M39" i="2" l="1"/>
  <c r="H41" i="2"/>
  <c r="L41" i="2" s="1"/>
  <c r="K41" i="2"/>
  <c r="H40" i="2"/>
  <c r="L40" i="2" s="1"/>
  <c r="K40" i="2"/>
  <c r="O39" i="2" l="1"/>
  <c r="M40" i="2"/>
  <c r="O40" i="2" s="1"/>
  <c r="M41" i="2"/>
  <c r="O41" i="2" s="1"/>
  <c r="O51" i="2" l="1"/>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<sst xmlns="http://schemas.openxmlformats.org/spreadsheetml/2006/main" count="131" uniqueCount="124">
  <si>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</si>
  <si>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</si>
  <si>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</si>
  <si>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</si>
  <si>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</si>
  <si>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</si>
  <si>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</si>
  <si>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</si>
  <si>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</si>
  <si>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</si>
  <si>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</si>
  <si>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</si>
  <si>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</si>
  <si>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</si>
  <si>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</si>
  <si>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</si>
  <si>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</si>
  <si>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</si>
  <si>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</si>
  <si>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</si>
  <si>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</si>
  <si>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</si>
  <si>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</si>
  <si>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</si>
  <si>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</si>
  <si>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</si>
  <si>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</si>
  <si>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</si>
  <si>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</si>
  <si>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</si>
  <si>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</si>
  <si>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</si>
  <si>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</si>
  <si>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</si>
  <si>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</si>
  <si>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</si>
  <si>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</si>
  <si>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</si>
  <si>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</si>
  <si>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</si>
  <si>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</si>
  <si>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</si>
  <si>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</si>
  <si>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</si>
  <si>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</si>
  <si>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</si>
  <si>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</si>
  <si>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</si>
  <si>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</si>
  <si>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</si>
  <si>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</si>
  <si>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</si>
  <si>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</si>
  <si>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</si>
  <si>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</si>
  <si>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</si>
  <si>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</si>
  <si>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</si>
  <si>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</si>
  <si>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</si>
  <si>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</si>
  <si>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</si>
  <si>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</si>
  <si>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</si>
  <si>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</si>
  <si>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</si>
  <si>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</si>
  <si>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</si>
  <si>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</si>
  <si>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</si>
  <si>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</si>
  <si>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</si>
  <si>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</si>
  <si>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</si>
  <si>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</si>
  <si>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</si>
  <si>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</si>
  <si>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</si>
  <si>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</si>
  <si>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</si>
  <si>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</si>
  <si>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</si>
  <si>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</si>
  <si>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</si>
  <si>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</si>
  <si>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</si>
  <si>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</si>
  <si>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</si>
  <si>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</si>
  <si>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</si>
  <si>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</si>
  <si>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</si>
  <si>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</si>
  <si>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</si>
  <si>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</si>
  <si>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</si>
  <si>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</si>
  <si>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</si>
  <si>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</si>
  <si>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</si>
  <si>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</si>
  <si>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</si>
  <si>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</si>
  <si>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</si>
  <si>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</si>
  <si>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</si>
  <si>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</si>
  <si>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</si>
  <si>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</si>
  <si>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</si>
  <si>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</si>
  <si>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</si>
  <si>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</si>
  <si>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</si>
  <si>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</si>
  <si>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</si>
  <si>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</si>
  <si>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</si>
  <si>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</si>
  <si>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033901</t>
  </si>
  <si>
    <t>[Wind] Renewable Energy Electric Generation</t>
  </si>
  <si>
    <t>Groom ISD</t>
  </si>
  <si>
    <t>Colbeck's Corner LLC</t>
  </si>
  <si>
    <t>12-09-2014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</si>
</sst>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7">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xf numFmtId="0" fontId="0" fillId="0" borderId="8" xfId="0" applyFont="1" applyFill="1" applyBorder="1" applyAlignment="1">
      <alignment horizontal="left"/>
    </xf>
    <xf numFmtId="164" fontId="0" fillId="2" borderId="1" xfId="1" applyNumberFormat="1" applyFont="1" applyFill="1" applyBorder="1" applyAlignment="1">
      <alignment horizontal="right"/>
    </xf>
    <xf numFmtId="164" fontId="0" fillId="2" borderId="1" xfId="1" applyNumberFormat="1" applyFont="1" applyFill="1" applyBorder="1" applyAlignment="1">
      <alignment horizontal="right" wrapText="1"/>
    </xf>
    <xf numFmtId="164"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6" t="s">
        <v>103</v>
      </c>
      <c r="R1" s="75" t="s">
        <v>119</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9">
        <v>356</v>
      </c>
      <c r="I5" s="22"/>
    </row>
    <row r="6" spans="1:22" x14ac:dyDescent="0.2">
      <c r="G6" s="23" t="s">
        <v>12</v>
      </c>
      <c r="H6" s="82" t="s">
        <v>120</v>
      </c>
      <c r="I6" s="24"/>
    </row>
    <row r="7" spans="1:22" x14ac:dyDescent="0.2">
      <c r="G7" s="25" t="s">
        <v>13</v>
      </c>
      <c r="H7" s="83" t="s">
        <v>121</v>
      </c>
      <c r="I7" s="24"/>
    </row>
    <row r="8" spans="1:22" x14ac:dyDescent="0.2">
      <c r="G8" s="25" t="s">
        <v>14</v>
      </c>
      <c r="H8" s="83" t="s">
        <v>122</v>
      </c>
      <c r="I8" s="24"/>
    </row>
    <row r="9" spans="1:22" x14ac:dyDescent="0.2">
      <c r="G9" s="72" t="s">
        <v>102</v>
      </c>
      <c r="H9" s="73">
        <v>10000000</v>
      </c>
      <c r="I9" s="24"/>
    </row>
    <row r="10" spans="1:22" x14ac:dyDescent="0.2">
      <c r="G10" s="21" t="s">
        <v>104</v>
      </c>
      <c r="H10" s="26" t="s">
        <v>123</v>
      </c>
      <c r="I10" s="22"/>
    </row>
    <row r="11" spans="1:22" x14ac:dyDescent="0.2">
      <c r="G11" s="21" t="s">
        <v>15</v>
      </c>
      <c r="H11" s="27">
        <v>2015</v>
      </c>
      <c r="I11" s="22"/>
      <c r="P11" s="16" t="s">
        <v>9</v>
      </c>
    </row>
    <row r="12" spans="1:22" x14ac:dyDescent="0.2">
      <c r="G12" s="21" t="s">
        <v>16</v>
      </c>
      <c r="H12" s="27">
        <v>2017</v>
      </c>
      <c r="I12" s="22"/>
    </row>
    <row r="13" spans="1:22" x14ac:dyDescent="0.2">
      <c r="G13" s="28" t="s">
        <v>17</v>
      </c>
      <c r="H13" s="27">
        <v>2014</v>
      </c>
      <c r="I13" s="16" t="s">
        <v>18</v>
      </c>
    </row>
    <row r="14" spans="1:22" x14ac:dyDescent="0.2">
      <c r="G14" s="28" t="s">
        <v>19</v>
      </c>
      <c r="H14" s="27">
        <v>2027</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x14ac:dyDescent="0.2">
      <c r="B26" s="40"/>
      <c r="C26" s="34">
        <v>2012</v>
      </c>
      <c r="D26" s="34" t="s">
        <v>51</v>
      </c>
      <c r="E26" s="36"/>
      <c r="F26" s="36"/>
      <c r="G26" s="36"/>
      <c r="H26" s="36"/>
      <c r="I26" s="37"/>
      <c r="J26" s="37"/>
      <c r="K26" s="36"/>
      <c r="L26" s="36"/>
      <c r="M26" s="36"/>
      <c r="N26" s="36"/>
      <c r="O26" s="36"/>
      <c r="P26" s="36"/>
      <c r="Q26" s="36"/>
      <c r="R26" s="36"/>
    </row>
    <row r="27" spans="2:19" x14ac:dyDescent="0.2">
      <c r="B27" s="39"/>
      <c r="C27" s="34">
        <v>2013</v>
      </c>
      <c r="D27" s="34" t="s">
        <v>53</v>
      </c>
      <c r="E27" s="36"/>
      <c r="F27" s="36"/>
      <c r="G27" s="36"/>
      <c r="H27" s="36"/>
      <c r="I27" s="37"/>
      <c r="J27" s="37"/>
      <c r="K27" s="36"/>
      <c r="L27" s="36"/>
      <c r="M27" s="36"/>
      <c r="N27" s="36"/>
      <c r="O27" s="36"/>
      <c r="P27" s="36"/>
      <c r="Q27" s="36"/>
      <c r="R27" s="36"/>
    </row>
    <row r="28" spans="2:19" x14ac:dyDescent="0.2">
      <c r="B28" s="39"/>
      <c r="C28" s="34">
        <v>2014</v>
      </c>
      <c r="D28" s="34" t="s">
        <v>55</v>
      </c>
      <c r="E28" s="36">
        <v>135000</v>
      </c>
      <c r="F28" s="36">
        <v>135000</v>
      </c>
      <c r="G28" s="36">
        <v>135000</v>
      </c>
      <c r="H28" s="84">
        <v>135000</v>
      </c>
      <c r="I28" s="37">
        <v>0.187</v>
      </c>
      <c r="J28" s="37">
        <v>1.105</v>
      </c>
      <c r="K28" s="36">
        <v>1744.2</v>
      </c>
      <c r="L28" s="36">
        <v>1744.2</v>
      </c>
      <c r="M28" s="36">
        <v>0</v>
      </c>
      <c r="N28" s="36">
        <v>0</v>
      </c>
      <c r="O28" s="36">
        <v>0</v>
      </c>
      <c r="P28" s="36">
        <v>0</v>
      </c>
      <c r="Q28" s="36">
        <v>0</v>
      </c>
      <c r="R28" s="36">
        <v>0</v>
      </c>
    </row>
    <row r="29" spans="2:19" ht="16" x14ac:dyDescent="0.2">
      <c r="B29" s="39" t="s">
        <v>44</v>
      </c>
      <c r="C29" s="34">
        <v>2015</v>
      </c>
      <c r="D29" s="34" t="s">
        <v>57</v>
      </c>
      <c r="E29" s="36">
        <v>128860</v>
      </c>
      <c r="F29" s="36">
        <v>128860</v>
      </c>
      <c r="G29" s="36">
        <v>128860</v>
      </c>
      <c r="H29" s="84">
        <v>128860</v>
      </c>
      <c r="I29" s="37">
        <v>4.3999999999999997E-2</v>
      </c>
      <c r="J29" s="37">
        <v>1.04</v>
      </c>
      <c r="K29" s="36">
        <v>1396.8424000000002</v>
      </c>
      <c r="L29" s="36">
        <v>1396.8424</v>
      </c>
      <c r="M29" s="36">
        <v>0</v>
      </c>
      <c r="N29" s="36">
        <v>0</v>
      </c>
      <c r="O29" s="36">
        <v>0</v>
      </c>
      <c r="P29" s="36">
        <v>0</v>
      </c>
      <c r="Q29" s="36">
        <v>0</v>
      </c>
      <c r="R29" s="36">
        <v>12727</v>
      </c>
    </row>
    <row r="30" spans="2:19" ht="16" x14ac:dyDescent="0.2">
      <c r="B30" s="40" t="s">
        <v>46</v>
      </c>
      <c r="C30" s="34">
        <v>2016</v>
      </c>
      <c r="D30" s="34" t="s">
        <v>59</v>
      </c>
      <c r="E30" s="36">
        <v>276825000</v>
      </c>
      <c r="F30" s="36">
        <v>38119540</v>
      </c>
      <c r="G30" s="36">
        <v>38119540</v>
      </c>
      <c r="H30" s="84">
        <v>38119540</v>
      </c>
      <c r="I30" s="37">
        <v>0.25</v>
      </c>
      <c r="J30" s="37">
        <v>1.06</v>
      </c>
      <c r="K30" s="36">
        <v>499365.97399999999</v>
      </c>
      <c r="L30" s="36">
        <v>499365.97399999999</v>
      </c>
      <c r="M30" s="36">
        <v>0</v>
      </c>
      <c r="N30" s="36">
        <v>0</v>
      </c>
      <c r="O30" s="36">
        <v>0</v>
      </c>
      <c r="P30" s="36">
        <v>0</v>
      </c>
      <c r="Q30" s="36">
        <v>0</v>
      </c>
      <c r="R30" s="36">
        <v>14147</v>
      </c>
    </row>
    <row r="31" spans="2:19" ht="16" x14ac:dyDescent="0.2">
      <c r="B31" s="40" t="s">
        <v>48</v>
      </c>
      <c r="C31" s="34">
        <v>2017</v>
      </c>
      <c r="D31" s="34" t="s">
        <v>61</v>
      </c>
      <c r="E31" s="36">
        <v>275825000</v>
      </c>
      <c r="F31" s="36">
        <v>144058840</v>
      </c>
      <c r="G31" s="36">
        <v>144058840</v>
      </c>
      <c r="H31" s="84">
        <v>10000000</v>
      </c>
      <c r="I31" s="37">
        <v>0.33</v>
      </c>
      <c r="J31" s="37">
        <v>1.06</v>
      </c>
      <c r="K31" s="36">
        <v>2002417.8760000002</v>
      </c>
      <c r="L31" s="36">
        <v>581394.17200000002</v>
      </c>
      <c r="M31" s="36">
        <v>1421023.7040000001</v>
      </c>
      <c r="N31" s="36">
        <v>0</v>
      </c>
      <c r="O31" s="36">
        <v>1421023.7040000001</v>
      </c>
      <c r="P31" s="36">
        <v>1504518</v>
      </c>
      <c r="Q31" s="36">
        <v>0</v>
      </c>
      <c r="R31" s="36">
        <v>14058</v>
      </c>
    </row>
    <row r="32" spans="2:19" ht="16" x14ac:dyDescent="0.2">
      <c r="B32" s="40" t="s">
        <v>50</v>
      </c>
      <c r="C32" s="34">
        <v>2018</v>
      </c>
      <c r="D32" s="34" t="s">
        <v>63</v>
      </c>
      <c r="E32" s="85">
        <v>275825000</v>
      </c>
      <c r="F32" s="36">
        <v>117900860</v>
      </c>
      <c r="G32" s="36">
        <v>117900860</v>
      </c>
      <c r="H32" s="36">
        <v>10000000</v>
      </c>
      <c r="I32" s="37">
        <v>0.33</v>
      </c>
      <c r="J32" s="37">
        <v>1.06</v>
      </c>
      <c r="K32" s="36">
        <f>G32*(I32+J32)/100</f>
        <v>1638821.9540000001</v>
      </c>
      <c r="L32" s="36">
        <f>((G32*I32)+(H32*J32))/100</f>
        <v>495072.83800000005</v>
      </c>
      <c r="M32" s="36">
        <f>K32-L32</f>
        <v>1143749.1160000002</v>
      </c>
      <c r="N32" s="36">
        <v>42581</v>
      </c>
      <c r="O32" s="36">
        <f>N32+M32</f>
        <v>1186330.1160000002</v>
      </c>
      <c r="P32" s="36">
        <v>0</v>
      </c>
      <c r="Q32" s="36">
        <v>0</v>
      </c>
      <c r="R32" s="36">
        <v>15528</v>
      </c>
    </row>
    <row r="33" spans="2:18" ht="16" x14ac:dyDescent="0.2">
      <c r="B33" s="39" t="s">
        <v>52</v>
      </c>
      <c r="C33" s="34">
        <v>2019</v>
      </c>
      <c r="D33" s="34" t="s">
        <v>65</v>
      </c>
      <c r="E33" s="85">
        <v>275825000</v>
      </c>
      <c r="F33" s="36">
        <v>106213010</v>
      </c>
      <c r="G33" s="36">
        <v>106213010</v>
      </c>
      <c r="H33" s="36">
        <v>10000000</v>
      </c>
      <c r="I33" s="37">
        <v>0.33</v>
      </c>
      <c r="J33" s="37">
        <v>0.99</v>
      </c>
      <c r="K33" s="36">
        <f>G33*(I33+J33)/100</f>
        <v>1402011.7320000001</v>
      </c>
      <c r="L33" s="36">
        <f>((G33*I33)+(H33*J33))/100</f>
        <v>449502.93300000002</v>
      </c>
      <c r="M33" s="36">
        <f t="shared" ref="M33:M41" si="0">K33-L33</f>
        <v>952508.79900000012</v>
      </c>
      <c r="N33" s="36">
        <v>42581.02</v>
      </c>
      <c r="O33" s="36">
        <f>N33+M33</f>
        <v>995089.81900000013</v>
      </c>
      <c r="P33" s="36">
        <v>7799</v>
      </c>
      <c r="Q33" s="36">
        <v>0</v>
      </c>
      <c r="R33" s="36">
        <f>22358-7799</f>
        <v>14559</v>
      </c>
    </row>
    <row r="34" spans="2:18" ht="16" x14ac:dyDescent="0.2">
      <c r="B34" s="39" t="s">
        <v>54</v>
      </c>
      <c r="C34" s="34">
        <v>2020</v>
      </c>
      <c r="D34" s="34" t="s">
        <v>67</v>
      </c>
      <c r="E34" s="85">
        <v>275825000</v>
      </c>
      <c r="F34" s="77">
        <v>100275610</v>
      </c>
      <c r="G34" s="77">
        <v>100275610</v>
      </c>
      <c r="H34" s="77">
        <v>10000000</v>
      </c>
      <c r="I34" s="78">
        <v>0.33</v>
      </c>
      <c r="J34" s="78">
        <v>0.97640000000000005</v>
      </c>
      <c r="K34" s="77">
        <f t="shared" ref="K34:K41" si="1">G34*(I34+J34)/100</f>
        <v>1310000.56904</v>
      </c>
      <c r="L34" s="77">
        <f t="shared" ref="L34:L41" si="2">((G34*I34)+(H34*J34))/100</f>
        <v>428549.51299999998</v>
      </c>
      <c r="M34" s="77">
        <f t="shared" si="0"/>
        <v>881451.05603999994</v>
      </c>
      <c r="N34" s="77">
        <v>42581</v>
      </c>
      <c r="O34" s="77">
        <f t="shared" ref="O34:O41" si="3">N34+M34</f>
        <v>924032.05603999994</v>
      </c>
      <c r="P34" s="77">
        <v>38015</v>
      </c>
      <c r="Q34" s="77">
        <v>0</v>
      </c>
      <c r="R34" s="77">
        <v>14308</v>
      </c>
    </row>
    <row r="35" spans="2:18" ht="16" x14ac:dyDescent="0.2">
      <c r="B35" s="39" t="s">
        <v>56</v>
      </c>
      <c r="C35" s="34">
        <v>2021</v>
      </c>
      <c r="D35" s="34" t="s">
        <v>69</v>
      </c>
      <c r="E35" s="85">
        <v>275825000</v>
      </c>
      <c r="F35" s="77">
        <v>92155690</v>
      </c>
      <c r="G35" s="77">
        <v>92155690</v>
      </c>
      <c r="H35" s="77">
        <v>10000000</v>
      </c>
      <c r="I35" s="78">
        <v>0.33</v>
      </c>
      <c r="J35" s="78">
        <v>0.96419999999999995</v>
      </c>
      <c r="K35" s="77">
        <f t="shared" si="1"/>
        <v>1192678.93998</v>
      </c>
      <c r="L35" s="77">
        <f t="shared" si="2"/>
        <v>400533.777</v>
      </c>
      <c r="M35" s="77">
        <f t="shared" si="0"/>
        <v>792145.16298000002</v>
      </c>
      <c r="N35" s="77">
        <v>42581</v>
      </c>
      <c r="O35" s="77">
        <f t="shared" si="3"/>
        <v>834726.16298000002</v>
      </c>
      <c r="P35" s="77">
        <v>0</v>
      </c>
      <c r="Q35" s="77">
        <v>0</v>
      </c>
      <c r="R35" s="77">
        <v>12246</v>
      </c>
    </row>
    <row r="36" spans="2:18" ht="16" x14ac:dyDescent="0.2">
      <c r="B36" s="39" t="s">
        <v>58</v>
      </c>
      <c r="C36" s="34">
        <v>2022</v>
      </c>
      <c r="D36" s="34" t="s">
        <v>70</v>
      </c>
      <c r="E36" s="86">
        <v>275825000</v>
      </c>
      <c r="F36" s="86">
        <v>84843950</v>
      </c>
      <c r="G36" s="86">
        <f t="shared" ref="G36:H41" si="4">SUM(F36)</f>
        <v>84843950</v>
      </c>
      <c r="H36" s="86">
        <v>10000000</v>
      </c>
      <c r="I36" s="69">
        <v>0.33</v>
      </c>
      <c r="J36" s="69">
        <v>0.94489999999999996</v>
      </c>
      <c r="K36" s="68">
        <f t="shared" si="1"/>
        <v>1081675.5185499999</v>
      </c>
      <c r="L36" s="68">
        <f t="shared" si="2"/>
        <v>374475.03499999997</v>
      </c>
      <c r="M36" s="68">
        <f t="shared" si="0"/>
        <v>707200.48355</v>
      </c>
      <c r="N36" s="68">
        <v>42581</v>
      </c>
      <c r="O36" s="68">
        <f t="shared" si="3"/>
        <v>749781.48355</v>
      </c>
      <c r="P36" s="68">
        <v>0</v>
      </c>
      <c r="Q36" s="68">
        <v>0</v>
      </c>
      <c r="R36" s="68">
        <v>13000</v>
      </c>
    </row>
    <row r="37" spans="2:18" ht="16" x14ac:dyDescent="0.2">
      <c r="B37" s="39" t="s">
        <v>60</v>
      </c>
      <c r="C37" s="34">
        <v>2023</v>
      </c>
      <c r="D37" s="34" t="s">
        <v>71</v>
      </c>
      <c r="E37" s="86">
        <v>275825000</v>
      </c>
      <c r="F37" s="86">
        <f>SUM(F36*0.93)</f>
        <v>78904873.5</v>
      </c>
      <c r="G37" s="86">
        <f t="shared" si="4"/>
        <v>78904873.5</v>
      </c>
      <c r="H37" s="86">
        <v>10000000</v>
      </c>
      <c r="I37" s="69">
        <v>0.33</v>
      </c>
      <c r="J37" s="69">
        <v>0.94489999999999996</v>
      </c>
      <c r="K37" s="68">
        <f t="shared" si="1"/>
        <v>1005958.2322514999</v>
      </c>
      <c r="L37" s="68">
        <f t="shared" si="2"/>
        <v>354876.08255000005</v>
      </c>
      <c r="M37" s="68">
        <f t="shared" si="0"/>
        <v>651082.14970149985</v>
      </c>
      <c r="N37" s="68">
        <v>42581</v>
      </c>
      <c r="O37" s="68">
        <f t="shared" si="3"/>
        <v>693663.14970149985</v>
      </c>
      <c r="P37" s="68">
        <v>0</v>
      </c>
      <c r="Q37" s="68">
        <v>0</v>
      </c>
      <c r="R37" s="68">
        <v>13000</v>
      </c>
    </row>
    <row r="38" spans="2:18" ht="16" x14ac:dyDescent="0.2">
      <c r="B38" s="39" t="s">
        <v>62</v>
      </c>
      <c r="C38" s="34">
        <v>2024</v>
      </c>
      <c r="D38" s="34" t="s">
        <v>72</v>
      </c>
      <c r="E38" s="86">
        <v>275825000</v>
      </c>
      <c r="F38" s="86">
        <f t="shared" ref="F38:F41" si="5">SUM(F37*0.93)</f>
        <v>73381532.355000004</v>
      </c>
      <c r="G38" s="86">
        <f t="shared" si="4"/>
        <v>73381532.355000004</v>
      </c>
      <c r="H38" s="86">
        <v>10000000</v>
      </c>
      <c r="I38" s="69">
        <v>0.33</v>
      </c>
      <c r="J38" s="69">
        <v>0.94489999999999996</v>
      </c>
      <c r="K38" s="68">
        <f t="shared" si="1"/>
        <v>935541.15599389491</v>
      </c>
      <c r="L38" s="68">
        <f t="shared" si="2"/>
        <v>336649.05677150004</v>
      </c>
      <c r="M38" s="68">
        <f t="shared" si="0"/>
        <v>598892.09922239487</v>
      </c>
      <c r="N38" s="68">
        <v>42581</v>
      </c>
      <c r="O38" s="68">
        <f t="shared" si="3"/>
        <v>641473.09922239487</v>
      </c>
      <c r="P38" s="68">
        <v>0</v>
      </c>
      <c r="Q38" s="68">
        <v>0</v>
      </c>
      <c r="R38" s="68">
        <v>13000</v>
      </c>
    </row>
    <row r="39" spans="2:18" ht="16" x14ac:dyDescent="0.2">
      <c r="B39" s="39" t="s">
        <v>64</v>
      </c>
      <c r="C39" s="34">
        <v>2025</v>
      </c>
      <c r="D39" s="34" t="s">
        <v>73</v>
      </c>
      <c r="E39" s="86">
        <v>275825000</v>
      </c>
      <c r="F39" s="86">
        <f t="shared" si="5"/>
        <v>68244825.090150014</v>
      </c>
      <c r="G39" s="86">
        <f t="shared" si="4"/>
        <v>68244825.090150014</v>
      </c>
      <c r="H39" s="86">
        <f>SUM(G39)</f>
        <v>68244825.090150014</v>
      </c>
      <c r="I39" s="69">
        <v>0.33</v>
      </c>
      <c r="J39" s="69">
        <v>0.94489999999999996</v>
      </c>
      <c r="K39" s="68">
        <f t="shared" si="1"/>
        <v>870053.27507432248</v>
      </c>
      <c r="L39" s="68">
        <f t="shared" si="2"/>
        <v>870053.27507432248</v>
      </c>
      <c r="M39" s="68">
        <f t="shared" si="0"/>
        <v>0</v>
      </c>
      <c r="N39" s="68">
        <v>0</v>
      </c>
      <c r="O39" s="68">
        <f t="shared" si="3"/>
        <v>0</v>
      </c>
      <c r="P39" s="68">
        <v>0</v>
      </c>
      <c r="Q39" s="68">
        <v>0</v>
      </c>
      <c r="R39" s="68">
        <v>13000</v>
      </c>
    </row>
    <row r="40" spans="2:18" ht="16" x14ac:dyDescent="0.2">
      <c r="B40" s="39" t="s">
        <v>66</v>
      </c>
      <c r="C40" s="34">
        <v>2026</v>
      </c>
      <c r="D40" s="34" t="s">
        <v>74</v>
      </c>
      <c r="E40" s="86">
        <v>275825000</v>
      </c>
      <c r="F40" s="86">
        <f t="shared" si="5"/>
        <v>63467687.333839513</v>
      </c>
      <c r="G40" s="86">
        <f t="shared" si="4"/>
        <v>63467687.333839513</v>
      </c>
      <c r="H40" s="86">
        <f t="shared" si="4"/>
        <v>63467687.333839513</v>
      </c>
      <c r="I40" s="69">
        <v>0.33</v>
      </c>
      <c r="J40" s="69">
        <v>0.94489999999999996</v>
      </c>
      <c r="K40" s="68">
        <f t="shared" si="1"/>
        <v>809149.54581912002</v>
      </c>
      <c r="L40" s="68">
        <f t="shared" si="2"/>
        <v>809149.54581912002</v>
      </c>
      <c r="M40" s="68">
        <f t="shared" si="0"/>
        <v>0</v>
      </c>
      <c r="N40" s="68">
        <v>0</v>
      </c>
      <c r="O40" s="68">
        <f t="shared" si="3"/>
        <v>0</v>
      </c>
      <c r="P40" s="68">
        <v>0</v>
      </c>
      <c r="Q40" s="68">
        <v>0</v>
      </c>
      <c r="R40" s="68">
        <v>13000</v>
      </c>
    </row>
    <row r="41" spans="2:18" ht="16" x14ac:dyDescent="0.2">
      <c r="B41" s="39" t="s">
        <v>68</v>
      </c>
      <c r="C41" s="34">
        <v>2027</v>
      </c>
      <c r="D41" s="34" t="s">
        <v>75</v>
      </c>
      <c r="E41" s="86">
        <v>275825000</v>
      </c>
      <c r="F41" s="86">
        <f t="shared" si="5"/>
        <v>59024949.220470749</v>
      </c>
      <c r="G41" s="86">
        <f t="shared" si="4"/>
        <v>59024949.220470749</v>
      </c>
      <c r="H41" s="86">
        <f t="shared" si="4"/>
        <v>59024949.220470749</v>
      </c>
      <c r="I41" s="69">
        <v>0.33</v>
      </c>
      <c r="J41" s="69">
        <v>0.94489999999999996</v>
      </c>
      <c r="K41" s="68">
        <f t="shared" si="1"/>
        <v>752509.07761178154</v>
      </c>
      <c r="L41" s="68">
        <f t="shared" si="2"/>
        <v>752509.07761178154</v>
      </c>
      <c r="M41" s="68">
        <f t="shared" si="0"/>
        <v>0</v>
      </c>
      <c r="N41" s="68">
        <v>0</v>
      </c>
      <c r="O41" s="68">
        <f t="shared" si="3"/>
        <v>0</v>
      </c>
      <c r="P41" s="68">
        <v>0</v>
      </c>
      <c r="Q41" s="68">
        <v>0</v>
      </c>
      <c r="R41" s="68">
        <v>13000</v>
      </c>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276825000</v>
      </c>
      <c r="F51" s="43"/>
      <c r="G51" s="43"/>
      <c r="H51" s="43"/>
      <c r="I51" s="44"/>
      <c r="J51" s="44"/>
      <c r="K51" s="43"/>
      <c r="L51" s="43"/>
      <c r="M51" s="45">
        <f>SUM(M17:M49)</f>
        <v>7148052.5704938946</v>
      </c>
      <c r="N51" s="45">
        <f t="shared" ref="N51:R51" si="6">SUM(N17:N49)</f>
        <v>298067.02</v>
      </c>
      <c r="O51" s="45">
        <f t="shared" si="6"/>
        <v>7446119.5904938942</v>
      </c>
      <c r="P51" s="45">
        <f t="shared" si="6"/>
        <v>1550332</v>
      </c>
      <c r="Q51" s="45">
        <f t="shared" si="6"/>
        <v>0</v>
      </c>
      <c r="R51" s="45">
        <f t="shared" si="6"/>
        <v>175573</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80" t="s">
        <v>115</v>
      </c>
      <c r="F58" s="53"/>
      <c r="G58" s="24"/>
      <c r="H58" s="54"/>
      <c r="N58" s="55" t="s">
        <v>91</v>
      </c>
      <c r="O58" s="56"/>
      <c r="P58" s="42"/>
      <c r="Q58" s="42"/>
    </row>
    <row r="59" spans="2:19" x14ac:dyDescent="0.2">
      <c r="D59" s="57" t="s">
        <v>92</v>
      </c>
      <c r="E59" s="80" t="s">
        <v>116</v>
      </c>
      <c r="F59" s="58"/>
      <c r="G59" s="53"/>
      <c r="H59" s="59"/>
      <c r="N59" s="60" t="s">
        <v>93</v>
      </c>
    </row>
    <row r="60" spans="2:19" x14ac:dyDescent="0.2">
      <c r="B60" s="42"/>
      <c r="D60" s="52" t="s">
        <v>94</v>
      </c>
      <c r="E60" s="80" t="s">
        <v>117</v>
      </c>
      <c r="F60" s="61"/>
      <c r="G60" s="61"/>
      <c r="H60" s="62"/>
      <c r="N60" s="60" t="s">
        <v>95</v>
      </c>
    </row>
    <row r="61" spans="2:19" x14ac:dyDescent="0.2">
      <c r="D61" s="52" t="s">
        <v>96</v>
      </c>
      <c r="E61" s="81"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4"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2020-01-14T17:06:04Z</cp:lastPrinted>
  <dcterms:created xsi:type="dcterms:W3CDTF">2017-11-28T21:28:44Z</dcterms:created>
  <dcterms:modified xsi:type="dcterms:W3CDTF">2022-09-05T03:44:22Z</dcterms:modified>
</cp:coreProperties>
</file>