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49 - Bovina ISD - Cargill Sweetbran/"/>
    </mc:Choice>
  </mc:AlternateContent>
  <xr:revisionPtr revIDLastSave="0" documentId="13_ncr:1_{8897F371-0424-FE41-97AD-4ECE4F2A9E95}" xr6:coauthVersionLast="47" xr6:coauthVersionMax="47" xr10:uidLastSave="{00000000-0000-0000-0000-000000000000}"/>
  <bookViews>
    <workbookView xWindow="44240" yWindow="460" windowWidth="3770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8" i="2" l="1"/>
  <c r="N37" i="2"/>
  <c r="N36" i="2"/>
  <c r="L40" i="2"/>
  <c r="K40" i="2"/>
  <c r="M40" i="2" s="1"/>
  <c r="O40" i="2" s="1"/>
  <c r="K34" i="2"/>
  <c r="M34" i="2" s="1"/>
  <c r="O34" i="2" s="1"/>
  <c r="L34" i="2"/>
  <c r="K35" i="2"/>
  <c r="L35" i="2"/>
  <c r="M35" i="2"/>
  <c r="O35" i="2"/>
  <c r="K36" i="2"/>
  <c r="L36" i="2"/>
  <c r="K37" i="2"/>
  <c r="M37" i="2" s="1"/>
  <c r="L37" i="2"/>
  <c r="K38" i="2"/>
  <c r="L38" i="2"/>
  <c r="K39" i="2"/>
  <c r="L39" i="2"/>
  <c r="R33" i="2"/>
  <c r="R51" i="2" s="1"/>
  <c r="K33" i="2"/>
  <c r="M33" i="2" s="1"/>
  <c r="O33" i="2" s="1"/>
  <c r="L33" i="2"/>
  <c r="K32" i="2"/>
  <c r="L32" i="2"/>
  <c r="M32" i="2"/>
  <c r="O32" i="2"/>
  <c r="K31" i="2"/>
  <c r="M31" i="2"/>
  <c r="O31" i="2"/>
  <c r="K30" i="2"/>
  <c r="M30" i="2" s="1"/>
  <c r="M29" i="2"/>
  <c r="M28" i="2"/>
  <c r="Q51" i="2"/>
  <c r="P51" i="2"/>
  <c r="E51" i="2"/>
  <c r="M39" i="2" l="1"/>
  <c r="O39" i="2" s="1"/>
  <c r="M38" i="2"/>
  <c r="O38" i="2" s="1"/>
  <c r="M36" i="2"/>
  <c r="N51" i="2"/>
  <c r="O37" i="2"/>
  <c r="O36" i="2"/>
  <c r="O30" i="2"/>
  <c r="M51" i="2"/>
  <c r="O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<sst xmlns="http://schemas.openxmlformats.org/spreadsheetml/2006/main" count="131" uniqueCount="124">
  <si>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</si>
  <si>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</si>
  <si>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</si>
  <si>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</si>
  <si>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</si>
  <si>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</si>
  <si>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</si>
  <si>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</si>
  <si>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</si>
  <si>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</si>
  <si>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</si>
  <si>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</si>
  <si>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</si>
  <si>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</si>
  <si>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</si>
  <si>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</si>
  <si>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</si>
  <si>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</si>
  <si>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</si>
  <si>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</si>
  <si>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</si>
  <si>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</si>
  <si>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</si>
  <si>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</si>
  <si>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</si>
  <si>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</si>
  <si>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</si>
  <si>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</si>
  <si>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</si>
  <si>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</si>
  <si>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</si>
  <si>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</si>
  <si>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</si>
  <si>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</si>
  <si>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</si>
  <si>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</si>
  <si>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</si>
  <si>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</si>
  <si>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</si>
  <si>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</si>
  <si>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</si>
  <si>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</si>
  <si>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</si>
  <si>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</si>
  <si>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</si>
  <si>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</si>
  <si>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</si>
  <si>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</si>
  <si>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</si>
  <si>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</si>
  <si>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</si>
  <si>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</si>
  <si>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</si>
  <si>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</si>
  <si>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</si>
  <si>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</si>
  <si>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</si>
  <si>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</si>
  <si>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</si>
  <si>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</si>
  <si>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</si>
  <si>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</si>
  <si>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</si>
  <si>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</si>
  <si>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</si>
  <si>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</si>
  <si>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</si>
  <si>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</si>
  <si>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</si>
  <si>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</si>
  <si>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</si>
  <si>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</si>
  <si>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</si>
  <si>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</si>
  <si>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</si>
  <si>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</si>
  <si>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</si>
  <si>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</si>
  <si>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</si>
  <si>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</si>
  <si>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</si>
  <si>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</si>
  <si>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</si>
  <si>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</si>
  <si>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</si>
  <si>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</si>
  <si>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</si>
  <si>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</si>
  <si>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</si>
  <si>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</si>
  <si>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</si>
  <si>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</si>
  <si>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</si>
  <si>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</si>
  <si>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</si>
  <si>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</si>
  <si>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</si>
  <si>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</si>
  <si>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</si>
  <si>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</si>
  <si>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</si>
  <si>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</si>
  <si>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</si>
  <si>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</si>
  <si>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</si>
  <si>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</si>
  <si>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</si>
  <si>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</si>
  <si>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</si>
  <si>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</si>
  <si>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</si>
  <si>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</si>
  <si>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</si>
  <si>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</si>
  <si>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</si>
  <si>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</si>
  <si>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</si>
  <si>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</si>
  <si>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</si>
  <si>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185901</t>
  </si>
  <si>
    <t>Manufacturing</t>
  </si>
  <si>
    <t>Bovina ISD</t>
  </si>
  <si>
    <t>Cargill, Inc</t>
  </si>
  <si>
    <t>03-04-2013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</si>
</sst>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8" xfId="0" applyFont="1" applyFill="1" applyBorder="1" applyAlignment="1">
      <alignment horizontal="center"/>
    </xf>
    <xf numFmtId="164" fontId="0" fillId="0" borderId="1" xfId="0" applyNumberFormat="1" applyFont="1" applyFill="1" applyBorder="1" applyAlignment="1">
      <alignment horizontal="center"/>
    </xf>
    <xf numFmtId="164" fontId="0" fillId="2" borderId="1" xfId="1" applyNumberFormat="1" applyFont="1" applyFill="1" applyBorder="1" applyAlignment="1">
      <alignment horizontal="right"/>
    </xf>
    <xf numFmtId="164" fontId="1" fillId="2" borderId="1" xfId="1" applyNumberFormat="1" applyFont="1" applyFill="1" applyBorder="1"/>
    <xf numFmtId="164" fontId="0" fillId="3" borderId="1" xfId="1" applyNumberFormat="1" applyFont="1" applyFill="1" applyBorder="1" applyAlignment="1">
      <alignment horizontal="right" wrapText="1"/>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5" t="s">
        <v>103</v>
      </c>
      <c r="R1" s="74"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8">
        <v>249</v>
      </c>
      <c r="I5" s="22"/>
    </row>
    <row r="6" spans="1:22" x14ac:dyDescent="0.2">
      <c r="G6" s="23" t="s">
        <v>12</v>
      </c>
      <c r="H6" s="4" t="s">
        <v>120</v>
      </c>
      <c r="I6" s="24"/>
    </row>
    <row r="7" spans="1:22" x14ac:dyDescent="0.2">
      <c r="G7" s="25" t="s">
        <v>13</v>
      </c>
      <c r="H7" s="81" t="s">
        <v>121</v>
      </c>
      <c r="I7" s="24"/>
    </row>
    <row r="8" spans="1:22" x14ac:dyDescent="0.2">
      <c r="G8" s="25" t="s">
        <v>14</v>
      </c>
      <c r="H8" s="81" t="s">
        <v>122</v>
      </c>
      <c r="I8" s="24"/>
    </row>
    <row r="9" spans="1:22" x14ac:dyDescent="0.2">
      <c r="G9" s="72" t="s">
        <v>102</v>
      </c>
      <c r="H9" s="82">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2013</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v>385953</v>
      </c>
      <c r="F27" s="36">
        <v>0</v>
      </c>
      <c r="G27" s="36">
        <v>0</v>
      </c>
      <c r="H27" s="83">
        <v>0</v>
      </c>
      <c r="I27" s="37">
        <v>0</v>
      </c>
      <c r="J27" s="37">
        <v>0.97</v>
      </c>
      <c r="K27" s="36">
        <v>0</v>
      </c>
      <c r="L27" s="36">
        <v>0</v>
      </c>
      <c r="M27" s="36">
        <v>0</v>
      </c>
      <c r="N27" s="36">
        <v>0</v>
      </c>
      <c r="O27" s="36">
        <v>0</v>
      </c>
      <c r="P27" s="36">
        <v>0</v>
      </c>
      <c r="Q27" s="36">
        <v>0</v>
      </c>
      <c r="R27" s="36">
        <v>0</v>
      </c>
    </row>
    <row r="28" spans="2:19" ht="16" x14ac:dyDescent="0.2">
      <c r="B28" s="39" t="s">
        <v>44</v>
      </c>
      <c r="C28" s="34">
        <v>2014</v>
      </c>
      <c r="D28" s="34" t="s">
        <v>55</v>
      </c>
      <c r="E28" s="36">
        <v>45354016</v>
      </c>
      <c r="F28" s="36">
        <v>35220157</v>
      </c>
      <c r="G28" s="36">
        <v>35220157</v>
      </c>
      <c r="H28" s="83">
        <v>35220157</v>
      </c>
      <c r="I28" s="37">
        <v>0</v>
      </c>
      <c r="J28" s="37">
        <v>0.97</v>
      </c>
      <c r="K28" s="36">
        <v>341635.52289999998</v>
      </c>
      <c r="L28" s="36">
        <v>341635.52289999998</v>
      </c>
      <c r="M28" s="36">
        <f>K28-L28</f>
        <v>0</v>
      </c>
      <c r="N28" s="36">
        <v>0</v>
      </c>
      <c r="O28" s="36">
        <v>0</v>
      </c>
      <c r="P28" s="36">
        <v>0</v>
      </c>
      <c r="Q28" s="36">
        <v>0</v>
      </c>
      <c r="R28" s="36">
        <v>22468</v>
      </c>
    </row>
    <row r="29" spans="2:19" ht="16" x14ac:dyDescent="0.2">
      <c r="B29" s="40" t="s">
        <v>46</v>
      </c>
      <c r="C29" s="34">
        <v>2015</v>
      </c>
      <c r="D29" s="34" t="s">
        <v>57</v>
      </c>
      <c r="E29" s="36">
        <v>49363083</v>
      </c>
      <c r="F29" s="36">
        <v>38568319</v>
      </c>
      <c r="G29" s="36">
        <v>38568319</v>
      </c>
      <c r="H29" s="83">
        <v>38568319</v>
      </c>
      <c r="I29" s="37">
        <v>0</v>
      </c>
      <c r="J29" s="37">
        <v>1.04</v>
      </c>
      <c r="K29" s="36">
        <v>401110.51759999996</v>
      </c>
      <c r="L29" s="36">
        <v>401110.51759999996</v>
      </c>
      <c r="M29" s="36">
        <f t="shared" ref="M29:M31" si="0">K29-L29</f>
        <v>0</v>
      </c>
      <c r="N29" s="36">
        <v>0</v>
      </c>
      <c r="O29" s="36">
        <v>0</v>
      </c>
      <c r="P29" s="36">
        <v>0</v>
      </c>
      <c r="Q29" s="36">
        <v>0</v>
      </c>
      <c r="R29" s="36">
        <v>44598</v>
      </c>
    </row>
    <row r="30" spans="2:19" ht="16" x14ac:dyDescent="0.2">
      <c r="B30" s="40" t="s">
        <v>48</v>
      </c>
      <c r="C30" s="34">
        <v>2016</v>
      </c>
      <c r="D30" s="34" t="s">
        <v>59</v>
      </c>
      <c r="E30" s="36">
        <v>49585352</v>
      </c>
      <c r="F30" s="36">
        <v>31006418</v>
      </c>
      <c r="G30" s="36">
        <v>31006418</v>
      </c>
      <c r="H30" s="83">
        <v>10000000</v>
      </c>
      <c r="I30" s="37">
        <v>0</v>
      </c>
      <c r="J30" s="37">
        <v>1.04</v>
      </c>
      <c r="K30" s="36">
        <f>(F30*J30)/100</f>
        <v>322466.74720000004</v>
      </c>
      <c r="L30" s="36">
        <v>104000</v>
      </c>
      <c r="M30" s="36">
        <f t="shared" si="0"/>
        <v>218466.74720000004</v>
      </c>
      <c r="N30" s="36">
        <v>0</v>
      </c>
      <c r="O30" s="36">
        <f>M30+N30</f>
        <v>218466.74720000004</v>
      </c>
      <c r="P30" s="36">
        <v>261393</v>
      </c>
      <c r="Q30" s="36">
        <v>0</v>
      </c>
      <c r="R30" s="36">
        <v>0</v>
      </c>
    </row>
    <row r="31" spans="2:19" ht="16" x14ac:dyDescent="0.2">
      <c r="B31" s="40" t="s">
        <v>50</v>
      </c>
      <c r="C31" s="34">
        <v>2017</v>
      </c>
      <c r="D31" s="34" t="s">
        <v>61</v>
      </c>
      <c r="E31" s="36">
        <v>50433266</v>
      </c>
      <c r="F31" s="36">
        <v>28051595</v>
      </c>
      <c r="G31" s="36">
        <v>28051595</v>
      </c>
      <c r="H31" s="83">
        <v>10000000</v>
      </c>
      <c r="I31" s="37">
        <v>0</v>
      </c>
      <c r="J31" s="37">
        <v>1.04</v>
      </c>
      <c r="K31" s="36">
        <f t="shared" ref="K31" si="1">(F31*J31)/100</f>
        <v>291736.58799999999</v>
      </c>
      <c r="L31" s="36">
        <v>104000</v>
      </c>
      <c r="M31" s="36">
        <f t="shared" si="0"/>
        <v>187736.58799999999</v>
      </c>
      <c r="N31" s="36">
        <v>52000</v>
      </c>
      <c r="O31" s="36">
        <f t="shared" ref="O31" si="2">M31+N31</f>
        <v>239736.58799999999</v>
      </c>
      <c r="P31" s="36">
        <v>0</v>
      </c>
      <c r="Q31" s="36">
        <v>0</v>
      </c>
      <c r="R31" s="36">
        <v>44835</v>
      </c>
    </row>
    <row r="32" spans="2:19" ht="16" x14ac:dyDescent="0.2">
      <c r="B32" s="39" t="s">
        <v>52</v>
      </c>
      <c r="C32" s="34">
        <v>2018</v>
      </c>
      <c r="D32" s="34" t="s">
        <v>63</v>
      </c>
      <c r="E32" s="36">
        <v>53783527</v>
      </c>
      <c r="F32" s="36">
        <v>24138902</v>
      </c>
      <c r="G32" s="36">
        <v>24138902</v>
      </c>
      <c r="H32" s="36">
        <v>10000000</v>
      </c>
      <c r="I32" s="37">
        <v>0</v>
      </c>
      <c r="J32" s="37">
        <v>1.04</v>
      </c>
      <c r="K32" s="36">
        <f>G32*(I32+J32)/100</f>
        <v>251044.58080000003</v>
      </c>
      <c r="L32" s="36">
        <f>((G32*I32)+(H32*J32))/100</f>
        <v>104000</v>
      </c>
      <c r="M32" s="36">
        <f>K32-L32</f>
        <v>147044.58080000003</v>
      </c>
      <c r="N32" s="36">
        <v>52000</v>
      </c>
      <c r="O32" s="36">
        <f>N32+M32</f>
        <v>199044.58080000003</v>
      </c>
      <c r="P32" s="36">
        <v>0</v>
      </c>
      <c r="Q32" s="36">
        <v>0</v>
      </c>
      <c r="R32" s="36">
        <v>46320</v>
      </c>
    </row>
    <row r="33" spans="2:18" ht="16" x14ac:dyDescent="0.2">
      <c r="B33" s="39" t="s">
        <v>54</v>
      </c>
      <c r="C33" s="34">
        <v>2019</v>
      </c>
      <c r="D33" s="34" t="s">
        <v>65</v>
      </c>
      <c r="E33" s="36">
        <v>59850000</v>
      </c>
      <c r="F33" s="36">
        <v>30386266</v>
      </c>
      <c r="G33" s="36">
        <v>30386266</v>
      </c>
      <c r="H33" s="36">
        <v>10000000</v>
      </c>
      <c r="I33" s="37">
        <v>0</v>
      </c>
      <c r="J33" s="37">
        <v>0.97</v>
      </c>
      <c r="K33" s="36">
        <f>G33*(I33+J33)/100</f>
        <v>294746.78019999998</v>
      </c>
      <c r="L33" s="36">
        <f>((G33*I33)+(H33*J33))/100</f>
        <v>97000</v>
      </c>
      <c r="M33" s="36">
        <f t="shared" ref="M33:M39" si="3">K33-L33</f>
        <v>197746.78019999998</v>
      </c>
      <c r="N33" s="36">
        <v>48500</v>
      </c>
      <c r="O33" s="36">
        <f>N33+M33</f>
        <v>246246.78019999998</v>
      </c>
      <c r="P33" s="36">
        <v>72399</v>
      </c>
      <c r="Q33" s="36">
        <v>0</v>
      </c>
      <c r="R33" s="36">
        <f>425+43965</f>
        <v>44390</v>
      </c>
    </row>
    <row r="34" spans="2:18" ht="16" x14ac:dyDescent="0.2">
      <c r="B34" s="39" t="s">
        <v>56</v>
      </c>
      <c r="C34" s="34">
        <v>2020</v>
      </c>
      <c r="D34" s="34" t="s">
        <v>67</v>
      </c>
      <c r="E34" s="76">
        <v>60000000</v>
      </c>
      <c r="F34" s="76">
        <v>30314726</v>
      </c>
      <c r="G34" s="76">
        <v>30314726</v>
      </c>
      <c r="H34" s="76">
        <v>10000000</v>
      </c>
      <c r="I34" s="77">
        <v>0</v>
      </c>
      <c r="J34" s="77">
        <v>0.96640000000000004</v>
      </c>
      <c r="K34" s="76">
        <f t="shared" ref="K34:K39" si="4">G34*(I34+J34)/100</f>
        <v>292961.51206400001</v>
      </c>
      <c r="L34" s="76">
        <f t="shared" ref="L34:L39" si="5">((G34*I34)+(H34*J34))/100</f>
        <v>96640</v>
      </c>
      <c r="M34" s="76">
        <f t="shared" si="3"/>
        <v>196321.51206400001</v>
      </c>
      <c r="N34" s="76">
        <v>48320</v>
      </c>
      <c r="O34" s="76">
        <f t="shared" ref="O34:O39" si="6">N34+M34</f>
        <v>244641.51206400001</v>
      </c>
      <c r="P34" s="76">
        <v>137</v>
      </c>
      <c r="Q34" s="76">
        <v>0</v>
      </c>
      <c r="R34" s="76">
        <v>41743</v>
      </c>
    </row>
    <row r="35" spans="2:18" ht="16" x14ac:dyDescent="0.2">
      <c r="B35" s="39" t="s">
        <v>58</v>
      </c>
      <c r="C35" s="34">
        <v>2021</v>
      </c>
      <c r="D35" s="34" t="s">
        <v>69</v>
      </c>
      <c r="E35" s="76">
        <v>60200000</v>
      </c>
      <c r="F35" s="84">
        <v>30075929</v>
      </c>
      <c r="G35" s="76">
        <v>30075929</v>
      </c>
      <c r="H35" s="76">
        <v>10000000</v>
      </c>
      <c r="I35" s="77">
        <v>0</v>
      </c>
      <c r="J35" s="77">
        <v>0.96340000000000003</v>
      </c>
      <c r="K35" s="76">
        <f t="shared" si="4"/>
        <v>289751.49998600001</v>
      </c>
      <c r="L35" s="76">
        <f t="shared" si="5"/>
        <v>96340</v>
      </c>
      <c r="M35" s="76">
        <f t="shared" si="3"/>
        <v>193411.49998600001</v>
      </c>
      <c r="N35" s="76">
        <v>48170</v>
      </c>
      <c r="O35" s="76">
        <f t="shared" si="6"/>
        <v>241581.49998600001</v>
      </c>
      <c r="P35" s="76">
        <v>0</v>
      </c>
      <c r="Q35" s="76">
        <v>0</v>
      </c>
      <c r="R35" s="76">
        <v>40949</v>
      </c>
    </row>
    <row r="36" spans="2:18" ht="16" x14ac:dyDescent="0.2">
      <c r="B36" s="39" t="s">
        <v>60</v>
      </c>
      <c r="C36" s="34">
        <v>2022</v>
      </c>
      <c r="D36" s="34" t="s">
        <v>70</v>
      </c>
      <c r="E36" s="85">
        <v>61000000</v>
      </c>
      <c r="F36" s="85">
        <v>28500000</v>
      </c>
      <c r="G36" s="85">
        <v>18500000</v>
      </c>
      <c r="H36" s="85">
        <v>10000000</v>
      </c>
      <c r="I36" s="69">
        <v>0</v>
      </c>
      <c r="J36" s="69">
        <v>0.90010000000000001</v>
      </c>
      <c r="K36" s="68">
        <f t="shared" si="4"/>
        <v>166518.5</v>
      </c>
      <c r="L36" s="68">
        <f t="shared" si="5"/>
        <v>90010</v>
      </c>
      <c r="M36" s="68">
        <f t="shared" si="3"/>
        <v>76508.5</v>
      </c>
      <c r="N36" s="68">
        <f t="shared" ref="N36:N38" si="7">(H36*J36/100)/2</f>
        <v>45005</v>
      </c>
      <c r="O36" s="68">
        <f t="shared" si="6"/>
        <v>121513.5</v>
      </c>
      <c r="P36" s="68">
        <v>0</v>
      </c>
      <c r="Q36" s="68">
        <v>0</v>
      </c>
      <c r="R36" s="68">
        <v>41000</v>
      </c>
    </row>
    <row r="37" spans="2:18" ht="16" x14ac:dyDescent="0.2">
      <c r="B37" s="39" t="s">
        <v>62</v>
      </c>
      <c r="C37" s="34">
        <v>2023</v>
      </c>
      <c r="D37" s="34" t="s">
        <v>71</v>
      </c>
      <c r="E37" s="85">
        <v>61200000</v>
      </c>
      <c r="F37" s="85">
        <v>28300000</v>
      </c>
      <c r="G37" s="85">
        <v>18300000</v>
      </c>
      <c r="H37" s="85">
        <v>10000000</v>
      </c>
      <c r="I37" s="69">
        <v>0</v>
      </c>
      <c r="J37" s="69">
        <v>0.90010000000000001</v>
      </c>
      <c r="K37" s="68">
        <f t="shared" si="4"/>
        <v>164718.29999999999</v>
      </c>
      <c r="L37" s="68">
        <f t="shared" si="5"/>
        <v>90010</v>
      </c>
      <c r="M37" s="68">
        <f t="shared" si="3"/>
        <v>74708.299999999988</v>
      </c>
      <c r="N37" s="68">
        <f t="shared" si="7"/>
        <v>45005</v>
      </c>
      <c r="O37" s="68">
        <f t="shared" si="6"/>
        <v>119713.29999999999</v>
      </c>
      <c r="P37" s="68">
        <v>0</v>
      </c>
      <c r="Q37" s="68">
        <v>0</v>
      </c>
      <c r="R37" s="68">
        <v>41000</v>
      </c>
    </row>
    <row r="38" spans="2:18" ht="16" x14ac:dyDescent="0.2">
      <c r="B38" s="39" t="s">
        <v>64</v>
      </c>
      <c r="C38" s="34">
        <v>2024</v>
      </c>
      <c r="D38" s="34" t="s">
        <v>72</v>
      </c>
      <c r="E38" s="85">
        <v>61500000</v>
      </c>
      <c r="F38" s="85">
        <v>27000000</v>
      </c>
      <c r="G38" s="85">
        <v>27000000</v>
      </c>
      <c r="H38" s="85">
        <v>27000000</v>
      </c>
      <c r="I38" s="69">
        <v>0</v>
      </c>
      <c r="J38" s="69">
        <v>0.90010000000000001</v>
      </c>
      <c r="K38" s="68">
        <f t="shared" si="4"/>
        <v>243027</v>
      </c>
      <c r="L38" s="68">
        <f t="shared" si="5"/>
        <v>243027</v>
      </c>
      <c r="M38" s="68">
        <f t="shared" si="3"/>
        <v>0</v>
      </c>
      <c r="N38" s="68">
        <f>(H38*J38/100)</f>
        <v>243027</v>
      </c>
      <c r="O38" s="68">
        <f t="shared" si="6"/>
        <v>243027</v>
      </c>
      <c r="P38" s="68">
        <v>0</v>
      </c>
      <c r="Q38" s="68">
        <v>0</v>
      </c>
      <c r="R38" s="68">
        <v>41000</v>
      </c>
    </row>
    <row r="39" spans="2:18" ht="16" x14ac:dyDescent="0.2">
      <c r="B39" s="39" t="s">
        <v>66</v>
      </c>
      <c r="C39" s="34">
        <v>2025</v>
      </c>
      <c r="D39" s="34" t="s">
        <v>73</v>
      </c>
      <c r="E39" s="85">
        <v>62000000</v>
      </c>
      <c r="F39" s="85">
        <v>26000000</v>
      </c>
      <c r="G39" s="85">
        <v>26000000</v>
      </c>
      <c r="H39" s="85">
        <v>26000000</v>
      </c>
      <c r="I39" s="69">
        <v>0</v>
      </c>
      <c r="J39" s="69">
        <v>0.90010000000000001</v>
      </c>
      <c r="K39" s="68">
        <f t="shared" si="4"/>
        <v>234026</v>
      </c>
      <c r="L39" s="68">
        <f t="shared" si="5"/>
        <v>234026</v>
      </c>
      <c r="M39" s="68">
        <f t="shared" si="3"/>
        <v>0</v>
      </c>
      <c r="N39" s="68">
        <v>76940</v>
      </c>
      <c r="O39" s="68">
        <f t="shared" si="6"/>
        <v>76940</v>
      </c>
      <c r="P39" s="68">
        <v>0</v>
      </c>
      <c r="Q39" s="68">
        <v>0</v>
      </c>
      <c r="R39" s="68">
        <v>41000</v>
      </c>
    </row>
    <row r="40" spans="2:18" ht="16" x14ac:dyDescent="0.2">
      <c r="B40" s="39" t="s">
        <v>68</v>
      </c>
      <c r="C40" s="34">
        <v>2026</v>
      </c>
      <c r="D40" s="34" t="s">
        <v>74</v>
      </c>
      <c r="E40" s="85">
        <v>62500000</v>
      </c>
      <c r="F40" s="85">
        <v>26000000</v>
      </c>
      <c r="G40" s="85">
        <v>26000000</v>
      </c>
      <c r="H40" s="85">
        <v>26000000</v>
      </c>
      <c r="I40" s="69">
        <v>0</v>
      </c>
      <c r="J40" s="69">
        <v>0.90010000000000001</v>
      </c>
      <c r="K40" s="68">
        <f t="shared" ref="K40" si="8">G40*(I40+J40)/100</f>
        <v>234026</v>
      </c>
      <c r="L40" s="68">
        <f t="shared" ref="L40" si="9">((G40*I40)+(H40*J40))/100</f>
        <v>234026</v>
      </c>
      <c r="M40" s="68">
        <f t="shared" ref="M40" si="10">K40-L40</f>
        <v>0</v>
      </c>
      <c r="N40" s="68">
        <v>0</v>
      </c>
      <c r="O40" s="68">
        <f t="shared" ref="O40" si="11">N40+M40</f>
        <v>0</v>
      </c>
      <c r="P40" s="68">
        <v>0</v>
      </c>
      <c r="Q40" s="68">
        <v>0</v>
      </c>
      <c r="R40" s="68">
        <v>41000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62500000</v>
      </c>
      <c r="F51" s="43"/>
      <c r="G51" s="43"/>
      <c r="H51" s="43"/>
      <c r="I51" s="44"/>
      <c r="J51" s="44"/>
      <c r="K51" s="43"/>
      <c r="L51" s="43"/>
      <c r="M51" s="45">
        <f>SUM(M17:M49)</f>
        <v>1291944.5082500002</v>
      </c>
      <c r="N51" s="45">
        <f t="shared" ref="N51:R51" si="12">SUM(N17:N49)</f>
        <v>658967</v>
      </c>
      <c r="O51" s="45">
        <f t="shared" si="12"/>
        <v>1950911.5082500002</v>
      </c>
      <c r="P51" s="45">
        <f t="shared" si="12"/>
        <v>333929</v>
      </c>
      <c r="Q51" s="45">
        <f t="shared" si="12"/>
        <v>0</v>
      </c>
      <c r="R51" s="45">
        <f t="shared" si="12"/>
        <v>490303</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79" t="s">
        <v>115</v>
      </c>
      <c r="F58" s="53"/>
      <c r="G58" s="24"/>
      <c r="H58" s="54"/>
      <c r="N58" s="55" t="s">
        <v>91</v>
      </c>
      <c r="O58" s="56"/>
      <c r="P58" s="42"/>
      <c r="Q58" s="42"/>
    </row>
    <row r="59" spans="2:19" x14ac:dyDescent="0.2">
      <c r="D59" s="57" t="s">
        <v>92</v>
      </c>
      <c r="E59" s="79" t="s">
        <v>116</v>
      </c>
      <c r="F59" s="58"/>
      <c r="G59" s="53"/>
      <c r="H59" s="59"/>
      <c r="N59" s="60" t="s">
        <v>93</v>
      </c>
    </row>
    <row r="60" spans="2:19" x14ac:dyDescent="0.2">
      <c r="B60" s="42"/>
      <c r="D60" s="52" t="s">
        <v>94</v>
      </c>
      <c r="E60" s="79" t="s">
        <v>117</v>
      </c>
      <c r="F60" s="61"/>
      <c r="G60" s="61"/>
      <c r="H60" s="62"/>
      <c r="N60" s="60" t="s">
        <v>95</v>
      </c>
    </row>
    <row r="61" spans="2:19" x14ac:dyDescent="0.2">
      <c r="D61" s="52" t="s">
        <v>96</v>
      </c>
      <c r="E61" s="80"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3"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2022-09-16T00:53:43Z</dcterms:modified>
</cp:coreProperties>
</file>