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176 - Kenedy CW - Stella Wind/"/>
    </mc:Choice>
  </mc:AlternateContent>
  <bookViews>
    <workbookView xWindow="5320" yWindow="-20580" windowWidth="28800" windowHeight="1584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G24" i="1"/>
  <c r="H24" i="1"/>
  <c r="G25" i="1"/>
  <c r="H23" i="1"/>
  <c r="M23" i="1"/>
  <c r="M24" i="1"/>
  <c r="N39" i="1"/>
  <c r="M37" i="1"/>
  <c r="M38" i="1"/>
  <c r="M39" i="1"/>
  <c r="M40" i="1"/>
  <c r="M41" i="1"/>
  <c r="M42" i="1"/>
  <c r="M43" i="1"/>
  <c r="M44" i="1"/>
  <c r="M45" i="1"/>
  <c r="L23" i="1"/>
  <c r="N23" i="1"/>
  <c r="L24" i="1"/>
  <c r="N24" i="1"/>
  <c r="L25" i="1"/>
  <c r="L37" i="1"/>
  <c r="N37" i="1"/>
  <c r="L38" i="1"/>
  <c r="N38" i="1"/>
  <c r="L39" i="1"/>
  <c r="L40" i="1"/>
  <c r="N40" i="1"/>
  <c r="L41" i="1"/>
  <c r="N41" i="1"/>
  <c r="L42" i="1"/>
  <c r="N42" i="1"/>
  <c r="L43" i="1"/>
  <c r="N43" i="1"/>
  <c r="L44" i="1"/>
  <c r="N44" i="1"/>
  <c r="L45" i="1"/>
  <c r="N45" i="1"/>
  <c r="L22" i="1"/>
  <c r="M22" i="1"/>
  <c r="N22" i="1"/>
  <c r="L21" i="1"/>
  <c r="M21" i="1"/>
  <c r="N21" i="1"/>
  <c r="Q47" i="1"/>
  <c r="P47" i="1"/>
  <c r="O47" i="1"/>
  <c r="F47" i="1"/>
  <c r="H25" i="1"/>
  <c r="M25" i="1"/>
  <c r="N25" i="1"/>
  <c r="G26" i="1"/>
  <c r="G27" i="1"/>
  <c r="H26" i="1"/>
  <c r="M26" i="1"/>
  <c r="L26" i="1"/>
  <c r="N26" i="1"/>
  <c r="G28" i="1"/>
  <c r="H27" i="1"/>
  <c r="M27" i="1"/>
  <c r="L27" i="1"/>
  <c r="N27" i="1"/>
  <c r="G29" i="1"/>
  <c r="H28" i="1"/>
  <c r="M28" i="1"/>
  <c r="L28" i="1"/>
  <c r="N28" i="1"/>
  <c r="H29" i="1"/>
  <c r="M29" i="1"/>
  <c r="G30" i="1"/>
  <c r="L29" i="1"/>
  <c r="N29" i="1"/>
  <c r="H30" i="1"/>
  <c r="M30" i="1"/>
  <c r="G31" i="1"/>
  <c r="L30" i="1"/>
  <c r="N30" i="1"/>
  <c r="G32" i="1"/>
  <c r="H31" i="1"/>
  <c r="M31" i="1"/>
  <c r="L31" i="1"/>
  <c r="G33" i="1"/>
  <c r="H32" i="1"/>
  <c r="M32" i="1"/>
  <c r="L32" i="1"/>
  <c r="N32" i="1"/>
  <c r="N31" i="1"/>
  <c r="G34" i="1"/>
  <c r="H33" i="1"/>
  <c r="M33" i="1"/>
  <c r="L33" i="1"/>
  <c r="N33" i="1"/>
  <c r="G35" i="1"/>
  <c r="H34" i="1"/>
  <c r="M34" i="1"/>
  <c r="L34" i="1"/>
  <c r="N34" i="1"/>
  <c r="G36" i="1"/>
  <c r="H35" i="1"/>
  <c r="M35" i="1"/>
  <c r="L35" i="1"/>
  <c r="N35" i="1"/>
  <c r="H36" i="1"/>
  <c r="M36" i="1"/>
  <c r="L36" i="1"/>
  <c r="N36" i="1"/>
  <c r="N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<sst xmlns="http://schemas.openxmlformats.org/spreadsheetml/2006/main" count="128" uniqueCount="124">
  <si>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</si>
  <si>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</si>
  <si>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</si>
  <si>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</si>
  <si>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</si>
  <si>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</si>
  <si>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</si>
  <si>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</si>
  <si>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</si>
  <si>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</si>
  <si>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</si>
  <si>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</si>
  <si>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</si>
  <si>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</si>
  <si>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</si>
  <si>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</si>
  <si>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</si>
  <si>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</si>
  <si>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</si>
  <si>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</si>
  <si>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</si>
  <si>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</si>
  <si>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</si>
  <si>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</si>
  <si>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</si>
  <si>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</si>
  <si>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</si>
  <si>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</si>
  <si>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</si>
  <si>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</si>
  <si>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</si>
  <si>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</si>
  <si>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</si>
  <si>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</si>
  <si>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</si>
  <si>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</si>
  <si>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</si>
  <si>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</si>
  <si>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</si>
  <si>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</si>
  <si>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</si>
  <si>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</si>
  <si>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</si>
  <si>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</si>
  <si>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</si>
  <si>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</si>
  <si>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</si>
  <si>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</si>
  <si>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</si>
  <si>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</si>
  <si>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</si>
  <si>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</si>
  <si>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</si>
  <si>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</si>
  <si>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</si>
  <si>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</si>
  <si>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</si>
  <si>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</si>
  <si>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</si>
  <si>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</si>
  <si>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</si>
  <si>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</si>
  <si>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</si>
  <si>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</si>
  <si>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</si>
  <si>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</si>
  <si>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</si>
  <si>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</si>
  <si>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</si>
  <si>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</si>
  <si>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</si>
  <si>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</si>
  <si>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</si>
  <si>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</si>
  <si>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</si>
  <si>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</si>
  <si>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</si>
  <si>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</si>
  <si>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</si>
  <si>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</si>
  <si>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</si>
  <si>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</si>
  <si>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</si>
  <si>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</si>
  <si>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</si>
  <si>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</si>
  <si>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</si>
  <si>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</si>
  <si>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</si>
  <si>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</si>
  <si>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</si>
  <si>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</si>
  <si>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</si>
  <si>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</si>
  <si>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</si>
  <si>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</si>
  <si>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</si>
  <si>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</si>
  <si>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</si>
  <si>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</si>
  <si>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</si>
  <si>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</si>
  <si>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</si>
  <si>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</si>
  <si>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</si>
  <si>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</si>
  <si>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</si>
  <si>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</si>
  <si>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</si>
  <si>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</si>
  <si>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</si>
  <si>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</si>
  <si>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</si>
  <si>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</si>
  <si>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</si>
  <si>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Randy McDowell</t>
  </si>
  <si>
    <t>Consultant/McDowell School Finance Consulting</t>
  </si>
  <si>
    <t>806-678-9403</t>
  </si>
  <si>
    <t>randy@mcdowellsfc.com</t>
  </si>
  <si>
    <t>[Wind] Renewable Energy Electric Generation</t>
  </si>
  <si>
    <t>Kennedy Countywide CSD</t>
  </si>
  <si>
    <t>09-20-2017</t>
  </si>
  <si>
    <t>131001</t>
  </si>
  <si>
    <t>EC&amp;R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</si>
</sst>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00"/>
    <numFmt numFmtId="166" formatCode="&quot;$&quot;#,##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4" fontId="15" fillId="0" borderId="0" applyFont="0" applyFill="0" applyBorder="0" applyAlignment="0" applyProtection="0"/>
  </cellStyleXfs>
  <cellXfs count="76">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6" xfId="1" applyFill="1" applyBorder="1" applyAlignment="1">
      <alignment horizontal="left"/>
    </xf>
    <xf numFmtId="0" fontId="0" fillId="0" borderId="2" xfId="0" applyBorder="1" applyAlignment="1"/>
    <xf numFmtId="0" fontId="0" fillId="0" borderId="7" xfId="0" applyFont="1" applyFill="1" applyBorder="1" applyAlignment="1">
      <alignment horizontal="left"/>
    </xf>
    <xf numFmtId="0" fontId="0" fillId="0" borderId="2" xfId="0" applyFont="1" applyBorder="1"/>
    <xf numFmtId="164" fontId="0" fillId="2" borderId="2" xfId="4" applyNumberFormat="1" applyFont="1" applyFill="1" applyBorder="1"/>
    <xf numFmtId="164" fontId="0" fillId="3" borderId="2" xfId="4" applyNumberFormat="1" applyFont="1" applyFill="1" applyBorder="1"/>
  </cellXfs>
  <cellStyles count="5">
    <cellStyle name="Currency" xfId="4" builtinId="4"/>
    <cellStyle name="Followed Hyperlink" xfId="2" builtinId="9" hidden="1"/>
    <cellStyle name="Followed Hyperlink" xfId="3"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69"/>
  <sheetViews>
    <sheetView tabSelected="1" topLeftCell="C1" zoomScalePageLayoutView="50" workbookViewId="0">
      <selection activeCell="L22" sqref="L22"/>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5" t="s">
        <v>108</v>
      </c>
      <c r="P1" s="69" t="s">
        <v>111</v>
      </c>
      <c r="Q1" s="68" t="s">
        <v>122</v>
      </c>
    </row>
    <row r="2" spans="1:19" ht="19" x14ac:dyDescent="0.25">
      <c r="G2" s="3" t="s">
        <v>105</v>
      </c>
    </row>
    <row r="3" spans="1:19" ht="16" x14ac:dyDescent="0.2">
      <c r="G3" s="2" t="s">
        <v>0</v>
      </c>
      <c r="I3" s="4"/>
      <c r="N3" s="64"/>
      <c r="O3" s="56"/>
      <c r="P3" s="56"/>
    </row>
    <row r="4" spans="1:19" x14ac:dyDescent="0.2">
      <c r="G4" s="5" t="s">
        <v>1</v>
      </c>
      <c r="H4" s="6">
        <v>1176</v>
      </c>
      <c r="I4" s="9"/>
      <c r="J4" s="62"/>
    </row>
    <row r="5" spans="1:19" x14ac:dyDescent="0.2">
      <c r="G5" s="8" t="s">
        <v>2</v>
      </c>
      <c r="H5" s="71" t="s">
        <v>119</v>
      </c>
      <c r="I5" s="9"/>
    </row>
    <row r="6" spans="1:19" x14ac:dyDescent="0.2">
      <c r="G6" s="10" t="s">
        <v>3</v>
      </c>
      <c r="H6" s="72" t="s">
        <v>120</v>
      </c>
      <c r="I6" s="9"/>
    </row>
    <row r="7" spans="1:19" x14ac:dyDescent="0.2">
      <c r="G7" s="10" t="s">
        <v>4</v>
      </c>
      <c r="H7" s="72" t="s">
        <v>123</v>
      </c>
      <c r="I7" s="9"/>
    </row>
    <row r="8" spans="1:19" x14ac:dyDescent="0.2">
      <c r="G8" s="10" t="s">
        <v>99</v>
      </c>
      <c r="H8" s="66">
        <v>30000000</v>
      </c>
      <c r="I8" s="9"/>
    </row>
    <row r="9" spans="1:19" x14ac:dyDescent="0.2">
      <c r="G9" s="10" t="s">
        <v>113</v>
      </c>
      <c r="H9" s="11" t="s">
        <v>121</v>
      </c>
      <c r="I9" s="7"/>
    </row>
    <row r="10" spans="1:19" x14ac:dyDescent="0.2">
      <c r="G10" s="10" t="s">
        <v>5</v>
      </c>
      <c r="H10" s="6">
        <v>2017</v>
      </c>
      <c r="I10" s="7"/>
      <c r="O10" s="1" t="s">
        <v>6</v>
      </c>
    </row>
    <row r="11" spans="1:19" x14ac:dyDescent="0.2">
      <c r="G11" s="10" t="s">
        <v>7</v>
      </c>
      <c r="H11" s="6">
        <v>2019</v>
      </c>
    </row>
    <row r="12" spans="1:19" x14ac:dyDescent="0.2">
      <c r="A12" s="33"/>
      <c r="G12" s="12" t="s">
        <v>8</v>
      </c>
      <c r="H12" s="6">
        <v>2018</v>
      </c>
      <c r="I12" s="1" t="s">
        <v>9</v>
      </c>
    </row>
    <row r="13" spans="1:19" x14ac:dyDescent="0.2">
      <c r="G13" s="12" t="s">
        <v>10</v>
      </c>
      <c r="H13" s="6">
        <v>2033</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x14ac:dyDescent="0.2">
      <c r="B19" s="73"/>
      <c r="C19" s="20"/>
      <c r="D19" s="20">
        <v>2016</v>
      </c>
      <c r="E19" s="20" t="s">
        <v>32</v>
      </c>
      <c r="F19" s="57"/>
      <c r="G19" s="57"/>
      <c r="H19" s="57"/>
      <c r="I19" s="57"/>
      <c r="J19" s="58"/>
      <c r="K19" s="58"/>
      <c r="L19" s="57"/>
      <c r="M19" s="57"/>
      <c r="N19" s="57"/>
      <c r="O19" s="57"/>
      <c r="P19" s="57"/>
      <c r="Q19" s="57"/>
    </row>
    <row r="20" spans="2:17" x14ac:dyDescent="0.2">
      <c r="B20" s="21" t="s">
        <v>31</v>
      </c>
      <c r="C20" s="20"/>
      <c r="D20" s="20">
        <v>2017</v>
      </c>
      <c r="E20" s="20" t="s">
        <v>34</v>
      </c>
      <c r="F20" s="57"/>
      <c r="G20" s="57"/>
      <c r="H20" s="57"/>
      <c r="I20" s="57"/>
      <c r="J20" s="58"/>
      <c r="K20" s="58"/>
      <c r="L20" s="57"/>
      <c r="M20" s="57"/>
      <c r="N20" s="57"/>
      <c r="O20" s="57"/>
      <c r="P20" s="57"/>
      <c r="Q20" s="57"/>
    </row>
    <row r="21" spans="2:17" x14ac:dyDescent="0.2">
      <c r="B21" s="22" t="s">
        <v>33</v>
      </c>
      <c r="C21" s="23"/>
      <c r="D21" s="20">
        <v>2018</v>
      </c>
      <c r="E21" s="20" t="s">
        <v>35</v>
      </c>
      <c r="F21" s="74">
        <v>244048000</v>
      </c>
      <c r="G21" s="57">
        <v>0</v>
      </c>
      <c r="H21" s="57">
        <v>0</v>
      </c>
      <c r="I21" s="57">
        <v>0</v>
      </c>
      <c r="J21" s="58">
        <v>3.2800000000000003E-2</v>
      </c>
      <c r="K21" s="58">
        <v>1.06</v>
      </c>
      <c r="L21" s="57">
        <f>G21*(J21+K21)/100</f>
        <v>0</v>
      </c>
      <c r="M21" s="57">
        <f>((H21*J21)+(I21*K21))/100</f>
        <v>0</v>
      </c>
      <c r="N21" s="57">
        <f>L21-M21</f>
        <v>0</v>
      </c>
      <c r="O21" s="57">
        <v>0</v>
      </c>
      <c r="P21" s="57">
        <v>0</v>
      </c>
      <c r="Q21" s="57">
        <v>50000</v>
      </c>
    </row>
    <row r="22" spans="2:17" x14ac:dyDescent="0.2">
      <c r="B22" s="22"/>
      <c r="C22" s="24" t="s">
        <v>36</v>
      </c>
      <c r="D22" s="20">
        <v>2019</v>
      </c>
      <c r="E22" s="20" t="s">
        <v>37</v>
      </c>
      <c r="F22" s="74">
        <v>244048000</v>
      </c>
      <c r="G22" s="57">
        <v>217900000</v>
      </c>
      <c r="H22" s="57">
        <v>217900000</v>
      </c>
      <c r="I22" s="57">
        <v>30000000</v>
      </c>
      <c r="J22" s="58">
        <v>2.9000000000000001E-2</v>
      </c>
      <c r="K22" s="58">
        <v>0.99</v>
      </c>
      <c r="L22" s="57">
        <f>G22*(J22+K22)/100</f>
        <v>2220400.9999999995</v>
      </c>
      <c r="M22" s="57">
        <f>((H22*J22)+(I22*K22))/100</f>
        <v>360191</v>
      </c>
      <c r="N22" s="57">
        <f>L22-M22</f>
        <v>1860209.9999999995</v>
      </c>
      <c r="O22" s="57">
        <v>1860210</v>
      </c>
      <c r="P22" s="57">
        <v>0</v>
      </c>
      <c r="Q22" s="57">
        <v>50000</v>
      </c>
    </row>
    <row r="23" spans="2:17" x14ac:dyDescent="0.2">
      <c r="B23" s="19"/>
      <c r="C23" s="24" t="s">
        <v>38</v>
      </c>
      <c r="D23" s="20">
        <v>2020</v>
      </c>
      <c r="E23" s="20" t="s">
        <v>39</v>
      </c>
      <c r="F23" s="75">
        <v>244048000</v>
      </c>
      <c r="G23" s="75">
        <f>G22*0.94</f>
        <v>204826000</v>
      </c>
      <c r="H23" s="75">
        <f>G23</f>
        <v>204826000</v>
      </c>
      <c r="I23" s="75">
        <v>30000000</v>
      </c>
      <c r="J23" s="60">
        <v>0</v>
      </c>
      <c r="K23" s="60">
        <v>0.97640000000000005</v>
      </c>
      <c r="L23" s="59">
        <f t="shared" ref="L23:L45" si="0">G23*(J23+K23)/100</f>
        <v>1999921.064</v>
      </c>
      <c r="M23" s="59">
        <f t="shared" ref="M23:M45" si="1">((H23*J23)+(I23*K23))/100</f>
        <v>292920</v>
      </c>
      <c r="N23" s="59">
        <f t="shared" ref="N23:N45" si="2">L23-M23</f>
        <v>1707001.064</v>
      </c>
      <c r="O23" s="59">
        <v>93647</v>
      </c>
      <c r="P23" s="59">
        <v>0</v>
      </c>
      <c r="Q23" s="59">
        <v>50000</v>
      </c>
    </row>
    <row r="24" spans="2:17" x14ac:dyDescent="0.2">
      <c r="B24" s="19"/>
      <c r="C24" s="25" t="s">
        <v>40</v>
      </c>
      <c r="D24" s="20">
        <v>2021</v>
      </c>
      <c r="E24" s="20" t="s">
        <v>41</v>
      </c>
      <c r="F24" s="75">
        <v>244048000</v>
      </c>
      <c r="G24" s="75">
        <f t="shared" ref="G24:G36" si="3">G23*0.94</f>
        <v>192536440</v>
      </c>
      <c r="H24" s="75">
        <f t="shared" ref="H24:H36" si="4">G24</f>
        <v>192536440</v>
      </c>
      <c r="I24" s="75">
        <v>30000000</v>
      </c>
      <c r="J24" s="60">
        <v>0</v>
      </c>
      <c r="K24" s="60">
        <v>0.97640000000000005</v>
      </c>
      <c r="L24" s="59">
        <f t="shared" si="0"/>
        <v>1879925.8001600001</v>
      </c>
      <c r="M24" s="59">
        <f t="shared" si="1"/>
        <v>292920</v>
      </c>
      <c r="N24" s="59">
        <f t="shared" si="2"/>
        <v>1587005.8001600001</v>
      </c>
      <c r="O24" s="59">
        <v>86163</v>
      </c>
      <c r="P24" s="59">
        <v>0</v>
      </c>
      <c r="Q24" s="59">
        <v>50000</v>
      </c>
    </row>
    <row r="25" spans="2:17" x14ac:dyDescent="0.2">
      <c r="B25" s="26"/>
      <c r="C25" s="25" t="s">
        <v>42</v>
      </c>
      <c r="D25" s="20">
        <v>2022</v>
      </c>
      <c r="E25" s="20" t="s">
        <v>43</v>
      </c>
      <c r="F25" s="75">
        <v>244048000</v>
      </c>
      <c r="G25" s="75">
        <f t="shared" si="3"/>
        <v>180984253.59999999</v>
      </c>
      <c r="H25" s="75">
        <f t="shared" si="4"/>
        <v>180984253.59999999</v>
      </c>
      <c r="I25" s="75">
        <v>30000000</v>
      </c>
      <c r="J25" s="60">
        <v>0</v>
      </c>
      <c r="K25" s="60">
        <v>0.97640000000000005</v>
      </c>
      <c r="L25" s="59">
        <f t="shared" si="0"/>
        <v>1767130.2521504001</v>
      </c>
      <c r="M25" s="59">
        <f t="shared" si="1"/>
        <v>292920</v>
      </c>
      <c r="N25" s="59">
        <f t="shared" si="2"/>
        <v>1474210.2521504001</v>
      </c>
      <c r="O25" s="59">
        <v>78679</v>
      </c>
      <c r="P25" s="59">
        <v>0</v>
      </c>
      <c r="Q25" s="59">
        <v>50000</v>
      </c>
    </row>
    <row r="26" spans="2:17" x14ac:dyDescent="0.2">
      <c r="B26" s="27"/>
      <c r="C26" s="25" t="s">
        <v>44</v>
      </c>
      <c r="D26" s="20">
        <v>2023</v>
      </c>
      <c r="E26" s="20" t="s">
        <v>45</v>
      </c>
      <c r="F26" s="75">
        <v>244048000</v>
      </c>
      <c r="G26" s="75">
        <f t="shared" si="3"/>
        <v>170125198.38399997</v>
      </c>
      <c r="H26" s="75">
        <f t="shared" si="4"/>
        <v>170125198.38399997</v>
      </c>
      <c r="I26" s="75">
        <v>30000000</v>
      </c>
      <c r="J26" s="60">
        <v>0</v>
      </c>
      <c r="K26" s="60">
        <v>0.97640000000000005</v>
      </c>
      <c r="L26" s="59">
        <f t="shared" si="0"/>
        <v>1661102.4370213759</v>
      </c>
      <c r="M26" s="59">
        <f t="shared" si="1"/>
        <v>292920</v>
      </c>
      <c r="N26" s="59">
        <f t="shared" si="2"/>
        <v>1368182.4370213759</v>
      </c>
      <c r="O26" s="59">
        <v>71195</v>
      </c>
      <c r="P26" s="59">
        <v>0</v>
      </c>
      <c r="Q26" s="59">
        <v>50000</v>
      </c>
    </row>
    <row r="27" spans="2:17" x14ac:dyDescent="0.2">
      <c r="B27" s="19"/>
      <c r="C27" s="25" t="s">
        <v>46</v>
      </c>
      <c r="D27" s="20">
        <v>2024</v>
      </c>
      <c r="E27" s="20" t="s">
        <v>47</v>
      </c>
      <c r="F27" s="75">
        <v>244048000</v>
      </c>
      <c r="G27" s="75">
        <f t="shared" si="3"/>
        <v>159917686.48095995</v>
      </c>
      <c r="H27" s="75">
        <f t="shared" si="4"/>
        <v>159917686.48095995</v>
      </c>
      <c r="I27" s="75">
        <v>30000000</v>
      </c>
      <c r="J27" s="60">
        <v>0</v>
      </c>
      <c r="K27" s="60">
        <v>0.97640000000000005</v>
      </c>
      <c r="L27" s="59">
        <f t="shared" si="0"/>
        <v>1561436.2908000932</v>
      </c>
      <c r="M27" s="59">
        <f t="shared" si="1"/>
        <v>292920</v>
      </c>
      <c r="N27" s="59">
        <f t="shared" si="2"/>
        <v>1268516.2908000932</v>
      </c>
      <c r="O27" s="59">
        <v>63711</v>
      </c>
      <c r="P27" s="59">
        <v>0</v>
      </c>
      <c r="Q27" s="59">
        <v>50000</v>
      </c>
    </row>
    <row r="28" spans="2:17" x14ac:dyDescent="0.2">
      <c r="B28" s="19"/>
      <c r="C28" s="25" t="s">
        <v>48</v>
      </c>
      <c r="D28" s="20">
        <v>2025</v>
      </c>
      <c r="E28" s="20" t="s">
        <v>49</v>
      </c>
      <c r="F28" s="75">
        <v>244048000</v>
      </c>
      <c r="G28" s="75">
        <f t="shared" si="3"/>
        <v>150322625.29210234</v>
      </c>
      <c r="H28" s="75">
        <f t="shared" si="4"/>
        <v>150322625.29210234</v>
      </c>
      <c r="I28" s="75">
        <v>30000000</v>
      </c>
      <c r="J28" s="60">
        <v>0</v>
      </c>
      <c r="K28" s="60">
        <v>0.97640000000000005</v>
      </c>
      <c r="L28" s="59">
        <f t="shared" si="0"/>
        <v>1467750.1133520871</v>
      </c>
      <c r="M28" s="59">
        <f t="shared" si="1"/>
        <v>292920</v>
      </c>
      <c r="N28" s="59">
        <f t="shared" si="2"/>
        <v>1174830.1133520871</v>
      </c>
      <c r="O28" s="59">
        <v>56227</v>
      </c>
      <c r="P28" s="59">
        <v>0</v>
      </c>
      <c r="Q28" s="59">
        <v>50000</v>
      </c>
    </row>
    <row r="29" spans="2:17" x14ac:dyDescent="0.2">
      <c r="B29" s="19"/>
      <c r="C29" s="25" t="s">
        <v>50</v>
      </c>
      <c r="D29" s="20">
        <v>2026</v>
      </c>
      <c r="E29" s="20" t="s">
        <v>51</v>
      </c>
      <c r="F29" s="75">
        <v>244048000</v>
      </c>
      <c r="G29" s="75">
        <f t="shared" si="3"/>
        <v>141303267.77457619</v>
      </c>
      <c r="H29" s="75">
        <f t="shared" si="4"/>
        <v>141303267.77457619</v>
      </c>
      <c r="I29" s="75">
        <v>30000000</v>
      </c>
      <c r="J29" s="60">
        <v>0</v>
      </c>
      <c r="K29" s="60">
        <v>0.97640000000000005</v>
      </c>
      <c r="L29" s="59">
        <f t="shared" si="0"/>
        <v>1379685.106550962</v>
      </c>
      <c r="M29" s="59">
        <f t="shared" si="1"/>
        <v>292920</v>
      </c>
      <c r="N29" s="59">
        <f t="shared" si="2"/>
        <v>1086765.106550962</v>
      </c>
      <c r="O29" s="59">
        <v>48743</v>
      </c>
      <c r="P29" s="59">
        <v>0</v>
      </c>
      <c r="Q29" s="59">
        <v>50000</v>
      </c>
    </row>
    <row r="30" spans="2:17" x14ac:dyDescent="0.2">
      <c r="B30" s="19"/>
      <c r="C30" s="28" t="s">
        <v>52</v>
      </c>
      <c r="D30" s="20">
        <v>2027</v>
      </c>
      <c r="E30" s="20" t="s">
        <v>53</v>
      </c>
      <c r="F30" s="75">
        <v>244048000</v>
      </c>
      <c r="G30" s="75">
        <f t="shared" si="3"/>
        <v>132825071.70810162</v>
      </c>
      <c r="H30" s="75">
        <f t="shared" si="4"/>
        <v>132825071.70810162</v>
      </c>
      <c r="I30" s="75">
        <v>30000000</v>
      </c>
      <c r="J30" s="60">
        <v>0</v>
      </c>
      <c r="K30" s="60">
        <v>0.97640000000000005</v>
      </c>
      <c r="L30" s="59">
        <f t="shared" si="0"/>
        <v>1296904.0001579041</v>
      </c>
      <c r="M30" s="59">
        <f t="shared" si="1"/>
        <v>292920</v>
      </c>
      <c r="N30" s="59">
        <f t="shared" si="2"/>
        <v>1003984.0001579041</v>
      </c>
      <c r="O30" s="59">
        <v>41259</v>
      </c>
      <c r="P30" s="59">
        <v>0</v>
      </c>
      <c r="Q30" s="59">
        <v>50000</v>
      </c>
    </row>
    <row r="31" spans="2:17" x14ac:dyDescent="0.2">
      <c r="B31" s="19"/>
      <c r="C31" s="28" t="s">
        <v>54</v>
      </c>
      <c r="D31" s="20">
        <v>2028</v>
      </c>
      <c r="E31" s="20" t="s">
        <v>55</v>
      </c>
      <c r="F31" s="75">
        <v>244048000</v>
      </c>
      <c r="G31" s="75">
        <f t="shared" si="3"/>
        <v>124855567.40561551</v>
      </c>
      <c r="H31" s="75">
        <f t="shared" si="4"/>
        <v>124855567.40561551</v>
      </c>
      <c r="I31" s="75">
        <v>30000000</v>
      </c>
      <c r="J31" s="60">
        <v>0</v>
      </c>
      <c r="K31" s="60">
        <v>0.97640000000000005</v>
      </c>
      <c r="L31" s="59">
        <f t="shared" si="0"/>
        <v>1219089.7601484298</v>
      </c>
      <c r="M31" s="59">
        <f t="shared" si="1"/>
        <v>292920</v>
      </c>
      <c r="N31" s="59">
        <f t="shared" si="2"/>
        <v>926169.76014842978</v>
      </c>
      <c r="O31" s="59">
        <v>33775</v>
      </c>
      <c r="P31" s="59">
        <v>0</v>
      </c>
      <c r="Q31" s="59">
        <v>50000</v>
      </c>
    </row>
    <row r="32" spans="2:17" x14ac:dyDescent="0.2">
      <c r="B32" s="19"/>
      <c r="C32" s="21" t="s">
        <v>56</v>
      </c>
      <c r="D32" s="20">
        <v>2029</v>
      </c>
      <c r="E32" s="20" t="s">
        <v>57</v>
      </c>
      <c r="F32" s="75">
        <v>244048000</v>
      </c>
      <c r="G32" s="75">
        <f t="shared" si="3"/>
        <v>117364233.36127858</v>
      </c>
      <c r="H32" s="75">
        <f t="shared" si="4"/>
        <v>117364233.36127858</v>
      </c>
      <c r="I32" s="75">
        <v>117364233</v>
      </c>
      <c r="J32" s="60">
        <v>0</v>
      </c>
      <c r="K32" s="60">
        <v>0.97640000000000005</v>
      </c>
      <c r="L32" s="59">
        <f t="shared" si="0"/>
        <v>1145944.3745395241</v>
      </c>
      <c r="M32" s="59">
        <f t="shared" si="1"/>
        <v>1145944.3710119999</v>
      </c>
      <c r="N32" s="59">
        <f t="shared" si="2"/>
        <v>3.5275241825729609E-3</v>
      </c>
      <c r="O32" s="59">
        <v>0</v>
      </c>
      <c r="P32" s="59">
        <v>0</v>
      </c>
      <c r="Q32" s="59">
        <v>50000</v>
      </c>
    </row>
    <row r="33" spans="2:17" x14ac:dyDescent="0.2">
      <c r="B33" s="19"/>
      <c r="C33" s="21" t="s">
        <v>58</v>
      </c>
      <c r="D33" s="20">
        <v>2030</v>
      </c>
      <c r="E33" s="20" t="s">
        <v>59</v>
      </c>
      <c r="F33" s="75">
        <v>244048000</v>
      </c>
      <c r="G33" s="75">
        <f t="shared" si="3"/>
        <v>110322379.35960186</v>
      </c>
      <c r="H33" s="75">
        <f t="shared" si="4"/>
        <v>110322379.35960186</v>
      </c>
      <c r="I33" s="75">
        <v>110332379</v>
      </c>
      <c r="J33" s="60">
        <v>0</v>
      </c>
      <c r="K33" s="60">
        <v>0.97640000000000005</v>
      </c>
      <c r="L33" s="59">
        <f t="shared" si="0"/>
        <v>1077187.7120671526</v>
      </c>
      <c r="M33" s="59">
        <f t="shared" si="1"/>
        <v>1077285.348556</v>
      </c>
      <c r="N33" s="59">
        <f t="shared" si="2"/>
        <v>-97.636488847434521</v>
      </c>
      <c r="O33" s="59">
        <v>0</v>
      </c>
      <c r="P33" s="59">
        <v>0</v>
      </c>
      <c r="Q33" s="59">
        <v>50000</v>
      </c>
    </row>
    <row r="34" spans="2:17" x14ac:dyDescent="0.2">
      <c r="B34" s="19"/>
      <c r="C34" s="21" t="s">
        <v>60</v>
      </c>
      <c r="D34" s="20">
        <v>2031</v>
      </c>
      <c r="E34" s="20" t="s">
        <v>61</v>
      </c>
      <c r="F34" s="75">
        <v>244048000</v>
      </c>
      <c r="G34" s="75">
        <f t="shared" si="3"/>
        <v>103703036.59802574</v>
      </c>
      <c r="H34" s="75">
        <f t="shared" si="4"/>
        <v>103703036.59802574</v>
      </c>
      <c r="I34" s="75">
        <v>103703037</v>
      </c>
      <c r="J34" s="60">
        <v>0</v>
      </c>
      <c r="K34" s="60">
        <v>0.97640000000000005</v>
      </c>
      <c r="L34" s="59">
        <f t="shared" si="0"/>
        <v>1012556.4493431235</v>
      </c>
      <c r="M34" s="59">
        <f t="shared" si="1"/>
        <v>1012556.453268</v>
      </c>
      <c r="N34" s="59">
        <f t="shared" si="2"/>
        <v>-3.9248765679076314E-3</v>
      </c>
      <c r="O34" s="59">
        <v>0</v>
      </c>
      <c r="P34" s="59">
        <v>0</v>
      </c>
      <c r="Q34" s="59">
        <v>50000</v>
      </c>
    </row>
    <row r="35" spans="2:17" x14ac:dyDescent="0.2">
      <c r="B35" s="19"/>
      <c r="C35" s="21" t="s">
        <v>62</v>
      </c>
      <c r="D35" s="20">
        <v>2032</v>
      </c>
      <c r="E35" s="20" t="s">
        <v>63</v>
      </c>
      <c r="F35" s="75">
        <v>244048000</v>
      </c>
      <c r="G35" s="75">
        <f t="shared" si="3"/>
        <v>97480854.402144194</v>
      </c>
      <c r="H35" s="75">
        <f t="shared" si="4"/>
        <v>97480854.402144194</v>
      </c>
      <c r="I35" s="75">
        <v>97480854</v>
      </c>
      <c r="J35" s="60">
        <v>0</v>
      </c>
      <c r="K35" s="60">
        <v>0.97640000000000005</v>
      </c>
      <c r="L35" s="59">
        <f t="shared" si="0"/>
        <v>951803.06238253589</v>
      </c>
      <c r="M35" s="59">
        <f t="shared" si="1"/>
        <v>951803.05845600006</v>
      </c>
      <c r="N35" s="59">
        <f t="shared" si="2"/>
        <v>3.9265358354896307E-3</v>
      </c>
      <c r="O35" s="59">
        <v>0</v>
      </c>
      <c r="P35" s="59">
        <v>0</v>
      </c>
      <c r="Q35" s="59">
        <v>0</v>
      </c>
    </row>
    <row r="36" spans="2:17" x14ac:dyDescent="0.2">
      <c r="B36" s="19"/>
      <c r="C36" s="21" t="s">
        <v>64</v>
      </c>
      <c r="D36" s="20">
        <v>2033</v>
      </c>
      <c r="E36" s="20" t="s">
        <v>65</v>
      </c>
      <c r="F36" s="75">
        <v>244048000</v>
      </c>
      <c r="G36" s="75">
        <f t="shared" si="3"/>
        <v>91632003.138015538</v>
      </c>
      <c r="H36" s="75">
        <f t="shared" si="4"/>
        <v>91632003.138015538</v>
      </c>
      <c r="I36" s="75">
        <v>91632003</v>
      </c>
      <c r="J36" s="60">
        <v>0</v>
      </c>
      <c r="K36" s="60">
        <v>0.97640000000000005</v>
      </c>
      <c r="L36" s="59">
        <f t="shared" si="0"/>
        <v>894694.87863958371</v>
      </c>
      <c r="M36" s="59">
        <f t="shared" si="1"/>
        <v>894694.87729200011</v>
      </c>
      <c r="N36" s="59">
        <f t="shared" si="2"/>
        <v>1.3475836021825671E-3</v>
      </c>
      <c r="O36" s="59">
        <v>0</v>
      </c>
      <c r="P36" s="59">
        <v>0</v>
      </c>
      <c r="Q36" s="59">
        <v>0</v>
      </c>
    </row>
    <row r="37" spans="2:17" x14ac:dyDescent="0.2">
      <c r="B37" s="19"/>
      <c r="C37" s="23"/>
      <c r="D37" s="20">
        <v>2034</v>
      </c>
      <c r="E37" s="20" t="s">
        <v>66</v>
      </c>
      <c r="F37" s="59"/>
      <c r="G37" s="75"/>
      <c r="H37" s="75"/>
      <c r="I37" s="75"/>
      <c r="J37" s="60"/>
      <c r="K37" s="60"/>
      <c r="L37" s="59">
        <f t="shared" si="0"/>
        <v>0</v>
      </c>
      <c r="M37" s="59">
        <f t="shared" si="1"/>
        <v>0</v>
      </c>
      <c r="N37" s="59">
        <f t="shared" si="2"/>
        <v>0</v>
      </c>
      <c r="O37" s="59"/>
      <c r="P37" s="59">
        <v>0</v>
      </c>
      <c r="Q37" s="59"/>
    </row>
    <row r="38" spans="2:17" x14ac:dyDescent="0.2">
      <c r="B38" s="19"/>
      <c r="C38" s="20"/>
      <c r="D38" s="20">
        <v>2035</v>
      </c>
      <c r="E38" s="20" t="s">
        <v>67</v>
      </c>
      <c r="F38" s="59"/>
      <c r="G38" s="59"/>
      <c r="H38" s="59"/>
      <c r="I38" s="59"/>
      <c r="J38" s="60"/>
      <c r="K38" s="60"/>
      <c r="L38" s="59">
        <f t="shared" si="0"/>
        <v>0</v>
      </c>
      <c r="M38" s="59">
        <f t="shared" si="1"/>
        <v>0</v>
      </c>
      <c r="N38" s="59">
        <f t="shared" si="2"/>
        <v>0</v>
      </c>
      <c r="O38" s="59"/>
      <c r="P38" s="59">
        <v>0</v>
      </c>
      <c r="Q38" s="59"/>
    </row>
    <row r="39" spans="2:17" x14ac:dyDescent="0.2">
      <c r="B39" s="19"/>
      <c r="C39" s="20"/>
      <c r="D39" s="20">
        <v>2036</v>
      </c>
      <c r="E39" s="20" t="s">
        <v>68</v>
      </c>
      <c r="F39" s="59"/>
      <c r="G39" s="59"/>
      <c r="H39" s="59"/>
      <c r="I39" s="59"/>
      <c r="J39" s="60"/>
      <c r="K39" s="60"/>
      <c r="L39" s="59">
        <f t="shared" si="0"/>
        <v>0</v>
      </c>
      <c r="M39" s="59">
        <f t="shared" si="1"/>
        <v>0</v>
      </c>
      <c r="N39" s="59">
        <f t="shared" si="2"/>
        <v>0</v>
      </c>
      <c r="O39" s="59"/>
      <c r="P39" s="59">
        <v>0</v>
      </c>
      <c r="Q39" s="59"/>
    </row>
    <row r="40" spans="2:17" x14ac:dyDescent="0.2">
      <c r="B40" s="19"/>
      <c r="C40" s="20"/>
      <c r="D40" s="20">
        <v>2037</v>
      </c>
      <c r="E40" s="20" t="s">
        <v>69</v>
      </c>
      <c r="F40" s="59"/>
      <c r="G40" s="59"/>
      <c r="H40" s="59"/>
      <c r="I40" s="59"/>
      <c r="J40" s="60"/>
      <c r="K40" s="60"/>
      <c r="L40" s="59">
        <f t="shared" si="0"/>
        <v>0</v>
      </c>
      <c r="M40" s="59">
        <f t="shared" si="1"/>
        <v>0</v>
      </c>
      <c r="N40" s="59">
        <f t="shared" si="2"/>
        <v>0</v>
      </c>
      <c r="O40" s="59"/>
      <c r="P40" s="59">
        <v>0</v>
      </c>
      <c r="Q40" s="59"/>
    </row>
    <row r="41" spans="2:17" x14ac:dyDescent="0.2">
      <c r="B41" s="19"/>
      <c r="C41" s="20"/>
      <c r="D41" s="20">
        <v>2038</v>
      </c>
      <c r="E41" s="20" t="s">
        <v>70</v>
      </c>
      <c r="F41" s="59"/>
      <c r="G41" s="59"/>
      <c r="H41" s="59"/>
      <c r="I41" s="59"/>
      <c r="J41" s="60"/>
      <c r="K41" s="60"/>
      <c r="L41" s="59">
        <f t="shared" si="0"/>
        <v>0</v>
      </c>
      <c r="M41" s="59">
        <f t="shared" si="1"/>
        <v>0</v>
      </c>
      <c r="N41" s="59">
        <f t="shared" si="2"/>
        <v>0</v>
      </c>
      <c r="O41" s="59"/>
      <c r="P41" s="59">
        <v>0</v>
      </c>
      <c r="Q41" s="59"/>
    </row>
    <row r="42" spans="2:17" x14ac:dyDescent="0.2">
      <c r="B42" s="19"/>
      <c r="C42" s="20"/>
      <c r="D42" s="20">
        <v>2039</v>
      </c>
      <c r="E42" s="20" t="s">
        <v>100</v>
      </c>
      <c r="F42" s="59"/>
      <c r="G42" s="59"/>
      <c r="H42" s="59"/>
      <c r="I42" s="59"/>
      <c r="J42" s="60"/>
      <c r="K42" s="60"/>
      <c r="L42" s="59">
        <f t="shared" si="0"/>
        <v>0</v>
      </c>
      <c r="M42" s="59">
        <f t="shared" si="1"/>
        <v>0</v>
      </c>
      <c r="N42" s="59">
        <f t="shared" si="2"/>
        <v>0</v>
      </c>
      <c r="O42" s="59"/>
      <c r="P42" s="59">
        <v>0</v>
      </c>
      <c r="Q42" s="59"/>
    </row>
    <row r="43" spans="2:17" x14ac:dyDescent="0.2">
      <c r="B43" s="19"/>
      <c r="C43" s="20"/>
      <c r="D43" s="20">
        <v>2040</v>
      </c>
      <c r="E43" s="20" t="s">
        <v>101</v>
      </c>
      <c r="F43" s="59"/>
      <c r="G43" s="59"/>
      <c r="H43" s="59"/>
      <c r="I43" s="59"/>
      <c r="J43" s="60"/>
      <c r="K43" s="60"/>
      <c r="L43" s="59">
        <f t="shared" si="0"/>
        <v>0</v>
      </c>
      <c r="M43" s="59">
        <f t="shared" si="1"/>
        <v>0</v>
      </c>
      <c r="N43" s="59">
        <f t="shared" si="2"/>
        <v>0</v>
      </c>
      <c r="O43" s="59"/>
      <c r="P43" s="59">
        <v>0</v>
      </c>
      <c r="Q43" s="59"/>
    </row>
    <row r="44" spans="2:17" x14ac:dyDescent="0.2">
      <c r="B44" s="19"/>
      <c r="C44" s="20"/>
      <c r="D44" s="20">
        <v>2041</v>
      </c>
      <c r="E44" s="20" t="s">
        <v>102</v>
      </c>
      <c r="F44" s="59"/>
      <c r="G44" s="59"/>
      <c r="H44" s="59"/>
      <c r="I44" s="59"/>
      <c r="J44" s="60"/>
      <c r="K44" s="60"/>
      <c r="L44" s="59">
        <f t="shared" si="0"/>
        <v>0</v>
      </c>
      <c r="M44" s="59">
        <f t="shared" si="1"/>
        <v>0</v>
      </c>
      <c r="N44" s="59">
        <f t="shared" si="2"/>
        <v>0</v>
      </c>
      <c r="O44" s="59"/>
      <c r="P44" s="59">
        <v>0</v>
      </c>
      <c r="Q44" s="59"/>
    </row>
    <row r="45" spans="2:17" x14ac:dyDescent="0.2">
      <c r="B45" s="19"/>
      <c r="C45" s="20"/>
      <c r="D45" s="20">
        <v>2042</v>
      </c>
      <c r="E45" s="20" t="s">
        <v>103</v>
      </c>
      <c r="F45" s="59"/>
      <c r="G45" s="59"/>
      <c r="H45" s="59"/>
      <c r="I45" s="59"/>
      <c r="J45" s="60"/>
      <c r="K45" s="60"/>
      <c r="L45" s="59">
        <f t="shared" si="0"/>
        <v>0</v>
      </c>
      <c r="M45" s="59">
        <f t="shared" si="1"/>
        <v>0</v>
      </c>
      <c r="N45" s="59">
        <f t="shared" si="2"/>
        <v>0</v>
      </c>
      <c r="O45" s="61"/>
      <c r="P45" s="59">
        <v>0</v>
      </c>
      <c r="Q45" s="61"/>
    </row>
    <row r="46" spans="2:17" x14ac:dyDescent="0.2">
      <c r="B46" s="29"/>
      <c r="C46" s="30"/>
      <c r="F46" s="19"/>
      <c r="G46" s="19"/>
      <c r="H46" s="19"/>
      <c r="I46" s="19"/>
      <c r="J46" s="19"/>
      <c r="K46" s="19"/>
      <c r="L46" s="19"/>
      <c r="M46" s="19"/>
      <c r="N46" s="19"/>
      <c r="O46" s="19"/>
      <c r="P46" s="19"/>
      <c r="Q46" s="19"/>
    </row>
    <row r="47" spans="2:17" x14ac:dyDescent="0.2">
      <c r="D47" s="2"/>
      <c r="F47" s="31">
        <f>MAX(F16:F45)</f>
        <v>244048000</v>
      </c>
      <c r="G47" s="19"/>
      <c r="H47" s="19"/>
      <c r="I47" s="19"/>
      <c r="J47" s="19"/>
      <c r="K47" s="19"/>
      <c r="L47" s="19"/>
      <c r="M47" s="19"/>
      <c r="N47" s="31">
        <f>SUM(N16:N45)</f>
        <v>13456777.19272917</v>
      </c>
      <c r="O47" s="31">
        <f t="shared" ref="O47:Q47" si="5">SUM(O16:O45)</f>
        <v>2433609</v>
      </c>
      <c r="P47" s="31">
        <f t="shared" si="5"/>
        <v>0</v>
      </c>
      <c r="Q47" s="31">
        <f t="shared" si="5"/>
        <v>700000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63" t="s">
        <v>115</v>
      </c>
      <c r="F54" s="35"/>
      <c r="G54" s="9"/>
      <c r="H54" s="9"/>
      <c r="I54" s="36"/>
      <c r="N54" s="37" t="s">
        <v>77</v>
      </c>
      <c r="O54" s="38"/>
      <c r="P54" s="29"/>
      <c r="Q54" s="29"/>
    </row>
    <row r="55" spans="2:19" x14ac:dyDescent="0.2">
      <c r="C55" s="1"/>
      <c r="D55" s="39" t="s">
        <v>78</v>
      </c>
      <c r="E55" s="63" t="s">
        <v>116</v>
      </c>
      <c r="F55" s="35"/>
      <c r="G55" s="40"/>
      <c r="H55" s="9"/>
      <c r="I55" s="36"/>
      <c r="N55" s="41" t="s">
        <v>79</v>
      </c>
      <c r="O55" s="42"/>
    </row>
    <row r="56" spans="2:19" x14ac:dyDescent="0.2">
      <c r="B56" s="29"/>
      <c r="C56" s="1"/>
      <c r="D56" s="34" t="s">
        <v>80</v>
      </c>
      <c r="E56" s="63" t="s">
        <v>117</v>
      </c>
      <c r="G56" s="9"/>
      <c r="H56" s="9"/>
      <c r="I56" s="36"/>
      <c r="N56" s="43" t="s">
        <v>81</v>
      </c>
    </row>
    <row r="57" spans="2:19" x14ac:dyDescent="0.2">
      <c r="C57" s="1"/>
      <c r="D57" s="34" t="s">
        <v>82</v>
      </c>
      <c r="E57" s="70" t="s">
        <v>118</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4" sqref="A4"/>
    </sheetView>
  </sheetViews>
  <sheetFormatPr baseColWidth="10" defaultColWidth="8.83203125" defaultRowHeight="15" x14ac:dyDescent="0.2"/>
  <cols>
    <col min="1" max="1" width="120.83203125" customWidth="1"/>
  </cols>
  <sheetData>
    <row r="1" spans="1:1" x14ac:dyDescent="0.2">
      <c r="A1" s="67"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4D-CDR-2020</vt:lpstr>
      <vt:lpstr>4D-CDR-2020 Instr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2020-09-05T18:25:10Z</dcterms:modified>
</cp:coreProperties>
</file>